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60" windowWidth="23250" windowHeight="11775"/>
  </bookViews>
  <sheets>
    <sheet name="Fact Sheet" sheetId="1" r:id="rId1"/>
  </sheets>
  <definedNames>
    <definedName name="_xlnm.Print_Area" localSheetId="0">'Fact Sheet'!$A$1:$T$77</definedName>
    <definedName name="_xlnm.Print_Titles" localSheetId="0">'Fact Sheet'!$5:$6</definedName>
  </definedNames>
  <calcPr calcId="145621" concurrentCalc="0"/>
</workbook>
</file>

<file path=xl/calcChain.xml><?xml version="1.0" encoding="utf-8"?>
<calcChain xmlns="http://schemas.openxmlformats.org/spreadsheetml/2006/main">
  <c r="Q70" i="1" l="1"/>
  <c r="Q69" i="1"/>
  <c r="I65" i="1"/>
  <c r="H65" i="1"/>
  <c r="G65" i="1"/>
  <c r="F65" i="1"/>
  <c r="E65" i="1"/>
  <c r="D65" i="1"/>
  <c r="I64" i="1"/>
  <c r="H64" i="1"/>
  <c r="G64" i="1"/>
  <c r="F64" i="1"/>
  <c r="E64" i="1"/>
  <c r="D64" i="1"/>
  <c r="S48" i="1"/>
  <c r="I48" i="1"/>
  <c r="H48" i="1"/>
  <c r="G48" i="1"/>
  <c r="F48" i="1"/>
  <c r="E48" i="1"/>
  <c r="D48" i="1"/>
  <c r="I41" i="1"/>
  <c r="H41" i="1"/>
  <c r="G41" i="1"/>
  <c r="F41" i="1"/>
  <c r="E41" i="1"/>
  <c r="D41" i="1"/>
  <c r="Q48" i="1"/>
  <c r="Q41" i="1"/>
  <c r="S8" i="1"/>
  <c r="G9" i="1"/>
  <c r="F9" i="1"/>
  <c r="E9" i="1"/>
  <c r="D9" i="1"/>
  <c r="I8" i="1"/>
  <c r="H8" i="1"/>
  <c r="G8" i="1"/>
  <c r="F8" i="1"/>
  <c r="E8" i="1"/>
  <c r="D8" i="1"/>
  <c r="S12" i="1"/>
  <c r="S11" i="1"/>
  <c r="Q9" i="1"/>
  <c r="Q8" i="1"/>
</calcChain>
</file>

<file path=xl/sharedStrings.xml><?xml version="1.0" encoding="utf-8"?>
<sst xmlns="http://schemas.openxmlformats.org/spreadsheetml/2006/main" count="126" uniqueCount="67">
  <si>
    <t>Q4</t>
  </si>
  <si>
    <t>Q3</t>
  </si>
  <si>
    <t>Q2</t>
  </si>
  <si>
    <t>Q1</t>
  </si>
  <si>
    <t xml:space="preserve">North America </t>
  </si>
  <si>
    <t xml:space="preserve">Europe </t>
  </si>
  <si>
    <t xml:space="preserve">CIS </t>
  </si>
  <si>
    <t>Software development</t>
  </si>
  <si>
    <t>Application testing services</t>
  </si>
  <si>
    <t>Application maintenance and support</t>
  </si>
  <si>
    <t>Infrastructure services</t>
  </si>
  <si>
    <t>Licensing</t>
  </si>
  <si>
    <t>ISVs and Technology</t>
  </si>
  <si>
    <t>Banking and Financial Services</t>
  </si>
  <si>
    <t>Business Information and Media</t>
  </si>
  <si>
    <t>GAAP</t>
  </si>
  <si>
    <t>As % of Revenue</t>
  </si>
  <si>
    <t>Net Income</t>
  </si>
  <si>
    <t>Diluted Earnings Per Share</t>
  </si>
  <si>
    <t>Net cash flows</t>
  </si>
  <si>
    <t>Cash and Cash Equivalents</t>
  </si>
  <si>
    <t>People</t>
  </si>
  <si>
    <t>Operating margin</t>
  </si>
  <si>
    <t>T&amp;M</t>
  </si>
  <si>
    <t>Fixed price</t>
  </si>
  <si>
    <t>Customer Metrics</t>
  </si>
  <si>
    <t>n/a</t>
  </si>
  <si>
    <t>Total Revenue</t>
  </si>
  <si>
    <t>IT Services Revenue</t>
  </si>
  <si>
    <t>Y/Y Total Revenue Growth Rate</t>
  </si>
  <si>
    <t>Q/Q Total Revenue Growth Rate</t>
  </si>
  <si>
    <t>Y/Y Total Revenue Growth Rate in Constant Currency (1)</t>
  </si>
  <si>
    <t>Q/Q Total Revenue Growth Rate in Constant Currency</t>
  </si>
  <si>
    <t>Geography, as % of Total Revenue</t>
  </si>
  <si>
    <t>Service Offering, as % of Total Revenue</t>
  </si>
  <si>
    <t>Contract Type, as % of Total Revenue</t>
  </si>
  <si>
    <t>Top 5 Customers, % of Total Revenue</t>
  </si>
  <si>
    <t>Top 10 Customers, % of Total Revenue</t>
  </si>
  <si>
    <t>Balance Sheet, Cash Flows</t>
  </si>
  <si>
    <t>Weighted Average Shares Diluted, thousand</t>
  </si>
  <si>
    <t>Income from Operations</t>
  </si>
  <si>
    <t>Margins, IFO, NI, EPS</t>
  </si>
  <si>
    <t>As % of Total Revenue</t>
  </si>
  <si>
    <t>Cash Flow from Operations</t>
  </si>
  <si>
    <t>Investing Cash Flows</t>
  </si>
  <si>
    <t>Financing Cash Flows</t>
  </si>
  <si>
    <t>Effect of exchange rates on C&amp;CE</t>
  </si>
  <si>
    <t>Accounts Receivable, net</t>
  </si>
  <si>
    <t>Unbilled Revenue, net</t>
  </si>
  <si>
    <t>Net Current Assets</t>
  </si>
  <si>
    <t>REVENUE</t>
  </si>
  <si>
    <t xml:space="preserve">IT Professionals, End of Period </t>
  </si>
  <si>
    <t>Full Year</t>
  </si>
  <si>
    <t>Y/Y Net Change in IT Professionals</t>
  </si>
  <si>
    <t>Other verticals</t>
  </si>
  <si>
    <t>Non-GAAP (2)</t>
  </si>
  <si>
    <t>Weighted Average Shares Diluted, thousand (3)</t>
  </si>
  <si>
    <t>(1) Constant currency revenues are calculated based on weighted average of actual daily exchange rates of previous quarter</t>
  </si>
  <si>
    <t>(2) Non-GAAP results that exclude stock-based compensation expense, amortization of purchased intangible assets, goodwill impairment, foreign exchange gains and losses, and certain other non-recurring charges</t>
  </si>
  <si>
    <t>Verticals, as % of Total Revenue</t>
  </si>
  <si>
    <t>EPAM Systems, Inc.</t>
  </si>
  <si>
    <t xml:space="preserve">KEY FINANCIAL AND OPERATING METRICS </t>
  </si>
  <si>
    <t>Reimbursable expenses &amp; other revenues</t>
  </si>
  <si>
    <t>Reimbursable Expenses &amp; Other Revenues</t>
  </si>
  <si>
    <t>Travel and Consumer</t>
  </si>
  <si>
    <t>(3) Non-GAAP weighted average diluted common shares outstanding assumes (i) the 2.9 million shares EPAM sold in its February 2012 initial public offering were outstanding as of January 1, 2011, and (ii) the conversion of the outstanding preferred stock into common stock on an as-converted basis.</t>
  </si>
  <si>
    <t>(May 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</si>
</sst>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 #,##0_);_(* \(#,##0\);_(* &quot;-&quot;??_);_(@_)"/>
    <numFmt numFmtId="165" formatCode="0.0%"/>
    <numFmt numFmtId="166" formatCode="_(* #,##0.0_);_(* \(#,##0.0\);_(* &quot;-&quot;??_);_(@_)"/>
  </numFmts>
  <fonts count="18" x14ac:knownFonts="1">
    <font>
      <sz val="11"/>
      <color theme="1"/>
      <name val="Calibri"/>
      <family val="2"/>
      <scheme val="minor"/>
    </font>
    <font>
      <sz val="11"/>
      <color theme="1"/>
      <name val="Calibri"/>
      <family val="2"/>
      <scheme val="minor"/>
    </font>
    <font>
      <sz val="11"/>
      <color rgb="FF002060"/>
      <name val="Calibri"/>
      <family val="2"/>
      <scheme val="minor"/>
    </font>
    <font>
      <sz val="11"/>
      <color theme="0"/>
      <name val="Calibri"/>
      <family val="2"/>
      <scheme val="minor"/>
    </font>
    <font>
      <sz val="12"/>
      <color rgb="FF002060"/>
      <name val="Calibri"/>
      <family val="2"/>
      <scheme val="minor"/>
    </font>
    <font>
      <b/>
      <sz val="24"/>
      <color theme="0"/>
      <name val="Calibri"/>
      <family val="2"/>
      <scheme val="minor"/>
    </font>
    <font>
      <i/>
      <sz val="12"/>
      <color rgb="FF002060"/>
      <name val="Calibri"/>
      <family val="2"/>
      <scheme val="minor"/>
    </font>
    <font>
      <b/>
      <sz val="12"/>
      <color theme="0"/>
      <name val="Calibri"/>
      <family val="2"/>
      <scheme val="minor"/>
    </font>
    <font>
      <b/>
      <i/>
      <sz val="12"/>
      <color theme="0"/>
      <name val="Calibri"/>
      <family val="2"/>
      <scheme val="minor"/>
    </font>
    <font>
      <b/>
      <sz val="16"/>
      <color theme="0"/>
      <name val="Calibri"/>
      <family val="2"/>
      <scheme val="minor"/>
    </font>
    <font>
      <i/>
      <sz val="11"/>
      <color rgb="FF002060"/>
      <name val="Calibri"/>
      <family val="2"/>
      <scheme val="minor"/>
    </font>
    <font>
      <sz val="11"/>
      <name val="Calibri"/>
      <family val="2"/>
      <scheme val="minor"/>
    </font>
    <font>
      <b/>
      <sz val="36"/>
      <color theme="3"/>
      <name val="Franklin Gothic Medium"/>
      <family val="2"/>
    </font>
    <font>
      <sz val="36"/>
      <color theme="3"/>
      <name val="Calibri"/>
      <family val="2"/>
      <scheme val="minor"/>
    </font>
    <font>
      <b/>
      <sz val="20"/>
      <color theme="3"/>
      <name val="Franklin Gothic Medium"/>
      <family val="2"/>
    </font>
    <font>
      <sz val="20"/>
      <color theme="3"/>
      <name val="Calibri"/>
      <family val="2"/>
      <scheme val="minor"/>
    </font>
    <font>
      <sz val="14"/>
      <color theme="3"/>
      <name val="Arial"/>
      <family val="2"/>
    </font>
    <font>
      <sz val="14"/>
      <color theme="3"/>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5"/>
        <bgColor indexed="64"/>
      </patternFill>
    </fill>
    <fill>
      <patternFill patternType="solid">
        <fgColor rgb="FFFF0000"/>
        <bgColor indexed="64"/>
      </patternFill>
    </fill>
    <fill>
      <patternFill patternType="solid">
        <fgColor rgb="FF2C4E78"/>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261">
    <xf numFmtId="0" fontId="0" fillId="0" borderId="0" xfId="0"/>
    <xf numFmtId="164" fontId="2" fillId="2" borderId="0" xfId="1" applyNumberFormat="1" applyFont="1" applyFill="1"/>
    <xf numFmtId="0" fontId="2" fillId="2" borderId="0" xfId="0" applyFont="1" applyFill="1"/>
    <xf numFmtId="0" fontId="2" fillId="2" borderId="0" xfId="0" applyFont="1" applyFill="1" applyBorder="1"/>
    <xf numFmtId="166" fontId="2" fillId="2" borderId="5" xfId="1" applyNumberFormat="1" applyFont="1" applyFill="1" applyBorder="1"/>
    <xf numFmtId="165" fontId="2" fillId="2" borderId="0" xfId="1" applyNumberFormat="1" applyFont="1" applyFill="1" applyBorder="1"/>
    <xf numFmtId="0" fontId="4" fillId="2" borderId="0" xfId="0" applyFont="1" applyFill="1" applyBorder="1"/>
    <xf numFmtId="166" fontId="4" fillId="2" borderId="4" xfId="1" applyNumberFormat="1" applyFont="1" applyFill="1" applyBorder="1"/>
    <xf numFmtId="166" fontId="4" fillId="2" borderId="0" xfId="1" applyNumberFormat="1" applyFont="1" applyFill="1" applyBorder="1"/>
    <xf numFmtId="166" fontId="4" fillId="2" borderId="5" xfId="1" applyNumberFormat="1" applyFont="1" applyFill="1" applyBorder="1"/>
    <xf numFmtId="164" fontId="4" fillId="2" borderId="5" xfId="1" applyNumberFormat="1" applyFont="1" applyFill="1" applyBorder="1" applyAlignment="1">
      <alignment horizontal="right"/>
    </xf>
    <xf numFmtId="0" fontId="4" fillId="3" borderId="0" xfId="0" applyFont="1" applyFill="1" applyBorder="1"/>
    <xf numFmtId="166" fontId="4" fillId="3" borderId="4" xfId="1" applyNumberFormat="1" applyFont="1" applyFill="1" applyBorder="1"/>
    <xf numFmtId="166" fontId="4" fillId="3" borderId="0" xfId="1" applyNumberFormat="1" applyFont="1" applyFill="1" applyBorder="1"/>
    <xf numFmtId="166" fontId="4" fillId="3" borderId="5" xfId="1" applyNumberFormat="1" applyFont="1" applyFill="1" applyBorder="1"/>
    <xf numFmtId="164" fontId="4" fillId="3" borderId="5" xfId="1" applyNumberFormat="1" applyFont="1" applyFill="1" applyBorder="1" applyAlignment="1">
      <alignment horizontal="right"/>
    </xf>
    <xf numFmtId="165" fontId="4" fillId="2" borderId="4" xfId="2" applyNumberFormat="1" applyFont="1" applyFill="1" applyBorder="1"/>
    <xf numFmtId="165" fontId="4" fillId="2" borderId="0" xfId="2" applyNumberFormat="1" applyFont="1" applyFill="1" applyBorder="1"/>
    <xf numFmtId="165" fontId="4" fillId="2" borderId="5" xfId="2" applyNumberFormat="1" applyFont="1" applyFill="1" applyBorder="1"/>
    <xf numFmtId="165" fontId="4" fillId="3" borderId="4" xfId="2" applyNumberFormat="1" applyFont="1" applyFill="1" applyBorder="1"/>
    <xf numFmtId="165" fontId="4" fillId="3" borderId="0" xfId="2" applyNumberFormat="1" applyFont="1" applyFill="1" applyBorder="1"/>
    <xf numFmtId="164" fontId="4" fillId="2" borderId="4" xfId="1" applyNumberFormat="1" applyFont="1" applyFill="1" applyBorder="1"/>
    <xf numFmtId="164" fontId="4" fillId="2" borderId="0" xfId="1" applyNumberFormat="1" applyFont="1" applyFill="1" applyBorder="1"/>
    <xf numFmtId="164" fontId="4" fillId="2" borderId="5" xfId="1" applyNumberFormat="1" applyFont="1" applyFill="1" applyBorder="1"/>
    <xf numFmtId="165" fontId="4" fillId="2" borderId="0" xfId="2" applyNumberFormat="1" applyFont="1" applyFill="1" applyBorder="1" applyAlignment="1">
      <alignment horizontal="right"/>
    </xf>
    <xf numFmtId="165" fontId="4" fillId="2" borderId="5" xfId="2" applyNumberFormat="1" applyFont="1" applyFill="1" applyBorder="1" applyAlignment="1">
      <alignment horizontal="right"/>
    </xf>
    <xf numFmtId="165" fontId="4" fillId="3" borderId="0" xfId="2" applyNumberFormat="1" applyFont="1" applyFill="1" applyBorder="1" applyAlignment="1">
      <alignment horizontal="right"/>
    </xf>
    <xf numFmtId="165" fontId="4" fillId="2" borderId="4" xfId="1" applyNumberFormat="1" applyFont="1" applyFill="1" applyBorder="1"/>
    <xf numFmtId="165" fontId="4" fillId="2" borderId="0" xfId="1" applyNumberFormat="1" applyFont="1" applyFill="1" applyBorder="1"/>
    <xf numFmtId="165" fontId="4" fillId="2" borderId="5" xfId="1" applyNumberFormat="1" applyFont="1" applyFill="1" applyBorder="1"/>
    <xf numFmtId="165" fontId="4" fillId="2" borderId="0" xfId="1" applyNumberFormat="1" applyFont="1" applyFill="1" applyBorder="1" applyAlignment="1">
      <alignment horizontal="right"/>
    </xf>
    <xf numFmtId="165" fontId="4" fillId="3" borderId="4" xfId="1" applyNumberFormat="1" applyFont="1" applyFill="1" applyBorder="1"/>
    <xf numFmtId="165" fontId="4" fillId="3" borderId="0" xfId="1" applyNumberFormat="1" applyFont="1" applyFill="1" applyBorder="1"/>
    <xf numFmtId="165" fontId="4" fillId="3" borderId="5" xfId="1" applyNumberFormat="1" applyFont="1" applyFill="1" applyBorder="1"/>
    <xf numFmtId="0" fontId="4" fillId="2" borderId="2" xfId="0" applyFont="1" applyFill="1" applyBorder="1"/>
    <xf numFmtId="0" fontId="4" fillId="2" borderId="4" xfId="0" applyFont="1" applyFill="1" applyBorder="1"/>
    <xf numFmtId="44" fontId="4" fillId="2" borderId="5" xfId="3" applyFont="1" applyFill="1" applyBorder="1" applyAlignment="1">
      <alignment horizontal="right"/>
    </xf>
    <xf numFmtId="44" fontId="4" fillId="3" borderId="5" xfId="3" applyFont="1" applyFill="1" applyBorder="1" applyAlignment="1">
      <alignment horizontal="right"/>
    </xf>
    <xf numFmtId="0" fontId="7" fillId="4" borderId="0" xfId="0" applyFont="1" applyFill="1" applyBorder="1"/>
    <xf numFmtId="0" fontId="7" fillId="4" borderId="5" xfId="0" applyFont="1" applyFill="1" applyBorder="1"/>
    <xf numFmtId="166" fontId="7" fillId="4" borderId="4" xfId="1" applyNumberFormat="1" applyFont="1" applyFill="1" applyBorder="1"/>
    <xf numFmtId="166" fontId="7" fillId="4" borderId="0" xfId="1" applyNumberFormat="1" applyFont="1" applyFill="1" applyBorder="1"/>
    <xf numFmtId="164" fontId="7" fillId="4" borderId="5" xfId="1" applyNumberFormat="1" applyFont="1" applyFill="1" applyBorder="1" applyAlignment="1">
      <alignment horizontal="right"/>
    </xf>
    <xf numFmtId="164" fontId="7" fillId="4" borderId="4" xfId="1" applyNumberFormat="1" applyFont="1" applyFill="1" applyBorder="1"/>
    <xf numFmtId="164" fontId="7" fillId="4" borderId="0" xfId="1" applyNumberFormat="1" applyFont="1" applyFill="1" applyBorder="1"/>
    <xf numFmtId="0" fontId="6" fillId="2" borderId="0" xfId="0" applyFont="1" applyFill="1" applyBorder="1"/>
    <xf numFmtId="44" fontId="4" fillId="3" borderId="4" xfId="3" applyFont="1" applyFill="1" applyBorder="1"/>
    <xf numFmtId="44" fontId="4" fillId="3" borderId="0" xfId="3" applyFont="1" applyFill="1" applyBorder="1"/>
    <xf numFmtId="44" fontId="4" fillId="3" borderId="5" xfId="3" applyFont="1" applyFill="1" applyBorder="1"/>
    <xf numFmtId="164" fontId="4" fillId="2" borderId="3" xfId="1" applyNumberFormat="1" applyFont="1" applyFill="1" applyBorder="1" applyAlignment="1">
      <alignment horizontal="right"/>
    </xf>
    <xf numFmtId="165" fontId="2" fillId="2" borderId="0" xfId="2" applyNumberFormat="1" applyFont="1" applyFill="1" applyBorder="1" applyAlignment="1">
      <alignment horizontal="right"/>
    </xf>
    <xf numFmtId="166" fontId="2" fillId="3" borderId="5" xfId="1" applyNumberFormat="1" applyFont="1" applyFill="1" applyBorder="1"/>
    <xf numFmtId="0" fontId="3" fillId="0" borderId="0" xfId="0" applyFont="1" applyFill="1"/>
    <xf numFmtId="0" fontId="2" fillId="0" borderId="0" xfId="0" applyFont="1" applyFill="1"/>
    <xf numFmtId="166" fontId="4" fillId="2" borderId="6" xfId="1" applyNumberFormat="1" applyFont="1" applyFill="1" applyBorder="1"/>
    <xf numFmtId="166" fontId="4" fillId="3" borderId="6" xfId="1" applyNumberFormat="1" applyFont="1" applyFill="1" applyBorder="1"/>
    <xf numFmtId="165" fontId="4" fillId="2" borderId="6" xfId="2" applyNumberFormat="1" applyFont="1" applyFill="1" applyBorder="1" applyAlignment="1">
      <alignment horizontal="right"/>
    </xf>
    <xf numFmtId="164" fontId="4" fillId="3" borderId="6" xfId="1" applyNumberFormat="1" applyFont="1" applyFill="1" applyBorder="1" applyAlignment="1">
      <alignment horizontal="right"/>
    </xf>
    <xf numFmtId="164" fontId="4" fillId="2" borderId="6" xfId="1" applyNumberFormat="1" applyFont="1" applyFill="1" applyBorder="1" applyAlignment="1">
      <alignment horizontal="right"/>
    </xf>
    <xf numFmtId="165" fontId="4" fillId="3" borderId="6" xfId="2" applyNumberFormat="1" applyFont="1" applyFill="1" applyBorder="1" applyAlignment="1">
      <alignment horizontal="right"/>
    </xf>
    <xf numFmtId="165" fontId="4" fillId="2" borderId="6" xfId="1" applyNumberFormat="1" applyFont="1" applyFill="1" applyBorder="1" applyAlignment="1">
      <alignment horizontal="right"/>
    </xf>
    <xf numFmtId="165" fontId="4" fillId="3" borderId="6" xfId="1" applyNumberFormat="1" applyFont="1" applyFill="1" applyBorder="1" applyAlignment="1">
      <alignment horizontal="right"/>
    </xf>
    <xf numFmtId="165" fontId="4" fillId="2" borderId="6" xfId="2" applyNumberFormat="1" applyFont="1" applyFill="1" applyBorder="1"/>
    <xf numFmtId="44" fontId="4" fillId="3" borderId="6" xfId="3" applyFont="1" applyFill="1" applyBorder="1"/>
    <xf numFmtId="164" fontId="4" fillId="2" borderId="6" xfId="1" applyNumberFormat="1" applyFont="1" applyFill="1" applyBorder="1"/>
    <xf numFmtId="165" fontId="4" fillId="3" borderId="6" xfId="1" applyNumberFormat="1" applyFont="1" applyFill="1" applyBorder="1"/>
    <xf numFmtId="164" fontId="2" fillId="0" borderId="0" xfId="1" applyNumberFormat="1" applyFont="1" applyFill="1"/>
    <xf numFmtId="0" fontId="3" fillId="0" borderId="0" xfId="0" applyFont="1" applyFill="1" applyBorder="1"/>
    <xf numFmtId="0" fontId="2" fillId="0" borderId="4" xfId="0" applyFont="1" applyFill="1" applyBorder="1"/>
    <xf numFmtId="164" fontId="2" fillId="2" borderId="0" xfId="1" applyNumberFormat="1" applyFont="1" applyFill="1" applyBorder="1" applyAlignment="1"/>
    <xf numFmtId="0" fontId="2" fillId="0" borderId="0" xfId="0" applyFont="1" applyFill="1" applyBorder="1"/>
    <xf numFmtId="164" fontId="4" fillId="0" borderId="0" xfId="1" applyNumberFormat="1" applyFont="1" applyFill="1"/>
    <xf numFmtId="0" fontId="4" fillId="0" borderId="0" xfId="0" applyFont="1" applyFill="1" applyBorder="1"/>
    <xf numFmtId="164" fontId="4" fillId="2" borderId="6" xfId="1" applyNumberFormat="1" applyFont="1" applyFill="1" applyBorder="1" applyAlignment="1"/>
    <xf numFmtId="165" fontId="4" fillId="2" borderId="4" xfId="2" applyNumberFormat="1" applyFont="1" applyFill="1" applyBorder="1" applyAlignment="1">
      <alignment horizontal="right"/>
    </xf>
    <xf numFmtId="165" fontId="4" fillId="3" borderId="4" xfId="2" applyNumberFormat="1" applyFont="1" applyFill="1" applyBorder="1" applyAlignment="1">
      <alignment horizontal="right"/>
    </xf>
    <xf numFmtId="166" fontId="4" fillId="3" borderId="6" xfId="1" applyNumberFormat="1" applyFont="1" applyFill="1" applyBorder="1" applyAlignment="1">
      <alignment horizontal="right"/>
    </xf>
    <xf numFmtId="166" fontId="4" fillId="3" borderId="5" xfId="1" applyNumberFormat="1" applyFont="1" applyFill="1" applyBorder="1" applyAlignment="1">
      <alignment horizontal="right"/>
    </xf>
    <xf numFmtId="44" fontId="4" fillId="3" borderId="6" xfId="3" applyFont="1" applyFill="1" applyBorder="1" applyAlignment="1">
      <alignment horizontal="right"/>
    </xf>
    <xf numFmtId="0" fontId="10" fillId="2" borderId="0" xfId="0" applyFont="1" applyFill="1"/>
    <xf numFmtId="0" fontId="10" fillId="2" borderId="0" xfId="0" quotePrefix="1" applyFont="1" applyFill="1" applyAlignment="1">
      <alignment vertical="top"/>
    </xf>
    <xf numFmtId="0" fontId="10" fillId="2" borderId="0" xfId="0" applyFont="1" applyFill="1" applyAlignment="1">
      <alignment horizontal="left" wrapText="1"/>
    </xf>
    <xf numFmtId="0" fontId="3" fillId="5" borderId="5" xfId="0" applyFont="1" applyFill="1" applyBorder="1"/>
    <xf numFmtId="165" fontId="2" fillId="0" borderId="0" xfId="2" applyNumberFormat="1" applyFont="1" applyFill="1" applyBorder="1"/>
    <xf numFmtId="166" fontId="3" fillId="0" borderId="0" xfId="0" applyNumberFormat="1" applyFont="1" applyFill="1" applyBorder="1"/>
    <xf numFmtId="0" fontId="9" fillId="6" borderId="4" xfId="0" applyFont="1" applyFill="1" applyBorder="1"/>
    <xf numFmtId="0" fontId="9" fillId="6" borderId="0" xfId="0" applyFont="1" applyFill="1" applyBorder="1"/>
    <xf numFmtId="0" fontId="11" fillId="6" borderId="0" xfId="0" applyFont="1" applyFill="1" applyBorder="1"/>
    <xf numFmtId="0" fontId="7" fillId="6" borderId="1" xfId="0" applyFont="1" applyFill="1" applyBorder="1" applyAlignment="1">
      <alignment horizontal="center"/>
    </xf>
    <xf numFmtId="0" fontId="12" fillId="0" borderId="0" xfId="0" applyFont="1" applyAlignment="1">
      <alignment horizontal="left"/>
    </xf>
    <xf numFmtId="0" fontId="13" fillId="2" borderId="0" xfId="0" applyFont="1" applyFill="1"/>
    <xf numFmtId="0" fontId="13" fillId="0" borderId="0" xfId="0" applyFont="1" applyFill="1"/>
    <xf numFmtId="0" fontId="14" fillId="0" borderId="0" xfId="0" applyFont="1"/>
    <xf numFmtId="0" fontId="15" fillId="2" borderId="0" xfId="0" applyFont="1" applyFill="1"/>
    <xf numFmtId="0" fontId="15" fillId="0" borderId="0" xfId="0" applyFont="1" applyFill="1"/>
    <xf numFmtId="17" fontId="16" fillId="0" borderId="0" xfId="0" quotePrefix="1" applyNumberFormat="1" applyFont="1" applyAlignment="1">
      <alignment horizontal="left" vertical="center" readingOrder="1"/>
    </xf>
    <xf numFmtId="0" fontId="17" fillId="2" borderId="0" xfId="0" applyFont="1" applyFill="1"/>
    <xf numFmtId="0" fontId="17" fillId="0" borderId="0" xfId="0" applyFont="1" applyFill="1"/>
    <xf numFmtId="0" fontId="4" fillId="2" borderId="6" xfId="0" applyFont="1" applyFill="1" applyBorder="1"/>
    <xf numFmtId="0" fontId="7" fillId="6" borderId="13" xfId="0" applyFont="1" applyFill="1" applyBorder="1" applyAlignment="1">
      <alignment horizontal="center"/>
    </xf>
    <xf numFmtId="0" fontId="9" fillId="6" borderId="14" xfId="0" applyFont="1" applyFill="1" applyBorder="1"/>
    <xf numFmtId="0" fontId="9" fillId="6" borderId="15" xfId="0" applyFont="1" applyFill="1" applyBorder="1"/>
    <xf numFmtId="0" fontId="8" fillId="4" borderId="14" xfId="0" applyFont="1" applyFill="1" applyBorder="1"/>
    <xf numFmtId="166" fontId="7" fillId="4" borderId="15" xfId="1" applyNumberFormat="1" applyFont="1" applyFill="1" applyBorder="1"/>
    <xf numFmtId="0" fontId="2" fillId="2" borderId="14" xfId="0" applyFont="1" applyFill="1" applyBorder="1"/>
    <xf numFmtId="0" fontId="2" fillId="3" borderId="14" xfId="0" applyFont="1" applyFill="1" applyBorder="1"/>
    <xf numFmtId="166" fontId="4" fillId="3" borderId="15" xfId="1" applyNumberFormat="1" applyFont="1" applyFill="1" applyBorder="1" applyAlignment="1">
      <alignment horizontal="right"/>
    </xf>
    <xf numFmtId="165" fontId="4" fillId="2" borderId="15" xfId="2" applyNumberFormat="1" applyFont="1" applyFill="1" applyBorder="1"/>
    <xf numFmtId="165" fontId="4" fillId="3" borderId="15" xfId="2" applyNumberFormat="1" applyFont="1" applyFill="1" applyBorder="1"/>
    <xf numFmtId="164" fontId="7" fillId="4" borderId="15" xfId="1" applyNumberFormat="1" applyFont="1" applyFill="1" applyBorder="1"/>
    <xf numFmtId="165" fontId="4" fillId="2" borderId="15" xfId="1" applyNumberFormat="1" applyFont="1" applyFill="1" applyBorder="1"/>
    <xf numFmtId="165" fontId="4" fillId="3" borderId="15" xfId="1" applyNumberFormat="1" applyFont="1" applyFill="1" applyBorder="1"/>
    <xf numFmtId="0" fontId="4" fillId="2" borderId="17" xfId="0" applyFont="1" applyFill="1" applyBorder="1"/>
    <xf numFmtId="165" fontId="4" fillId="2" borderId="19" xfId="1" applyNumberFormat="1" applyFont="1" applyFill="1" applyBorder="1"/>
    <xf numFmtId="165" fontId="4" fillId="2" borderId="17" xfId="1" applyNumberFormat="1" applyFont="1" applyFill="1" applyBorder="1"/>
    <xf numFmtId="165" fontId="4" fillId="2" borderId="20" xfId="1" applyNumberFormat="1" applyFont="1" applyFill="1" applyBorder="1"/>
    <xf numFmtId="0" fontId="7" fillId="6" borderId="12" xfId="0" applyFont="1" applyFill="1" applyBorder="1" applyAlignment="1">
      <alignment horizontal="center"/>
    </xf>
    <xf numFmtId="0" fontId="7" fillId="6" borderId="13" xfId="0" applyFont="1" applyFill="1" applyBorder="1" applyAlignment="1">
      <alignment horizontal="center" wrapText="1"/>
    </xf>
    <xf numFmtId="0" fontId="11" fillId="6" borderId="14" xfId="0" applyFont="1" applyFill="1" applyBorder="1"/>
    <xf numFmtId="0" fontId="3" fillId="5" borderId="15" xfId="0" applyFont="1" applyFill="1" applyBorder="1"/>
    <xf numFmtId="164" fontId="7" fillId="4" borderId="15" xfId="1" applyNumberFormat="1" applyFont="1" applyFill="1" applyBorder="1" applyAlignment="1">
      <alignment horizontal="right"/>
    </xf>
    <xf numFmtId="166" fontId="4" fillId="2" borderId="24" xfId="1" applyNumberFormat="1" applyFont="1" applyFill="1" applyBorder="1"/>
    <xf numFmtId="164" fontId="4" fillId="2" borderId="15" xfId="1" applyNumberFormat="1" applyFont="1" applyFill="1" applyBorder="1" applyAlignment="1">
      <alignment horizontal="right"/>
    </xf>
    <xf numFmtId="166" fontId="4" fillId="3" borderId="24" xfId="1" applyNumberFormat="1" applyFont="1" applyFill="1" applyBorder="1"/>
    <xf numFmtId="164" fontId="4" fillId="3" borderId="15" xfId="1" applyNumberFormat="1" applyFont="1" applyFill="1" applyBorder="1" applyAlignment="1">
      <alignment horizontal="right"/>
    </xf>
    <xf numFmtId="165" fontId="4" fillId="2" borderId="24" xfId="2" applyNumberFormat="1" applyFont="1" applyFill="1" applyBorder="1" applyAlignment="1">
      <alignment horizontal="right"/>
    </xf>
    <xf numFmtId="164" fontId="4" fillId="3" borderId="24" xfId="1" applyNumberFormat="1" applyFont="1" applyFill="1" applyBorder="1" applyAlignment="1">
      <alignment horizontal="right"/>
    </xf>
    <xf numFmtId="164" fontId="4" fillId="2" borderId="24" xfId="1" applyNumberFormat="1" applyFont="1" applyFill="1" applyBorder="1" applyAlignment="1">
      <alignment horizontal="right"/>
    </xf>
    <xf numFmtId="165" fontId="4" fillId="2" borderId="15" xfId="2" applyNumberFormat="1" applyFont="1" applyFill="1" applyBorder="1" applyAlignment="1">
      <alignment horizontal="right"/>
    </xf>
    <xf numFmtId="165" fontId="4" fillId="3" borderId="24" xfId="2" applyNumberFormat="1" applyFont="1" applyFill="1" applyBorder="1" applyAlignment="1">
      <alignment horizontal="right"/>
    </xf>
    <xf numFmtId="165" fontId="4" fillId="3" borderId="15" xfId="2" applyNumberFormat="1" applyFont="1" applyFill="1" applyBorder="1" applyAlignment="1">
      <alignment horizontal="right"/>
    </xf>
    <xf numFmtId="165" fontId="4" fillId="2" borderId="24" xfId="1" applyNumberFormat="1" applyFont="1" applyFill="1" applyBorder="1" applyAlignment="1">
      <alignment horizontal="right"/>
    </xf>
    <xf numFmtId="165" fontId="4" fillId="2" borderId="15" xfId="1" applyNumberFormat="1" applyFont="1" applyFill="1" applyBorder="1" applyAlignment="1">
      <alignment horizontal="right"/>
    </xf>
    <xf numFmtId="165" fontId="4" fillId="3" borderId="24" xfId="1" applyNumberFormat="1" applyFont="1" applyFill="1" applyBorder="1" applyAlignment="1">
      <alignment horizontal="right"/>
    </xf>
    <xf numFmtId="165" fontId="4" fillId="3" borderId="15" xfId="1" applyNumberFormat="1" applyFont="1" applyFill="1" applyBorder="1" applyAlignment="1">
      <alignment horizontal="right"/>
    </xf>
    <xf numFmtId="164" fontId="4" fillId="2" borderId="0" xfId="1" applyNumberFormat="1" applyFont="1" applyFill="1" applyBorder="1" applyAlignment="1">
      <alignment horizontal="right"/>
    </xf>
    <xf numFmtId="0" fontId="9" fillId="6" borderId="21" xfId="0" applyFont="1" applyFill="1" applyBorder="1"/>
    <xf numFmtId="0" fontId="9" fillId="6" borderId="27" xfId="0" applyFont="1" applyFill="1" applyBorder="1"/>
    <xf numFmtId="0" fontId="9" fillId="6" borderId="22" xfId="0" applyFont="1" applyFill="1" applyBorder="1"/>
    <xf numFmtId="0" fontId="9" fillId="6" borderId="23" xfId="0" applyFont="1" applyFill="1" applyBorder="1"/>
    <xf numFmtId="0" fontId="7" fillId="4" borderId="14" xfId="0" applyFont="1" applyFill="1" applyBorder="1"/>
    <xf numFmtId="0" fontId="4" fillId="3" borderId="14" xfId="0" applyFont="1" applyFill="1" applyBorder="1"/>
    <xf numFmtId="166" fontId="4" fillId="3" borderId="15" xfId="1" applyNumberFormat="1" applyFont="1" applyFill="1" applyBorder="1"/>
    <xf numFmtId="0" fontId="4" fillId="2" borderId="14" xfId="0" applyFont="1" applyFill="1" applyBorder="1"/>
    <xf numFmtId="44" fontId="4" fillId="3" borderId="15" xfId="3" applyFont="1" applyFill="1" applyBorder="1"/>
    <xf numFmtId="0" fontId="4" fillId="2" borderId="28" xfId="0" applyFont="1" applyFill="1" applyBorder="1"/>
    <xf numFmtId="164" fontId="4" fillId="2" borderId="15" xfId="1" applyNumberFormat="1" applyFont="1" applyFill="1" applyBorder="1"/>
    <xf numFmtId="0" fontId="4" fillId="2" borderId="16" xfId="0" applyFont="1" applyFill="1" applyBorder="1"/>
    <xf numFmtId="164" fontId="4" fillId="2" borderId="19" xfId="1" applyNumberFormat="1" applyFont="1" applyFill="1" applyBorder="1"/>
    <xf numFmtId="164" fontId="4" fillId="2" borderId="17" xfId="1" applyNumberFormat="1" applyFont="1" applyFill="1" applyBorder="1"/>
    <xf numFmtId="164" fontId="4" fillId="2" borderId="20" xfId="1" applyNumberFormat="1" applyFont="1" applyFill="1" applyBorder="1"/>
    <xf numFmtId="0" fontId="11" fillId="6" borderId="21" xfId="0" applyFont="1" applyFill="1" applyBorder="1"/>
    <xf numFmtId="0" fontId="11" fillId="6" borderId="22" xfId="0" applyFont="1" applyFill="1" applyBorder="1"/>
    <xf numFmtId="0" fontId="11" fillId="6" borderId="23" xfId="0" applyFont="1" applyFill="1" applyBorder="1"/>
    <xf numFmtId="165" fontId="4" fillId="2" borderId="24" xfId="2" applyNumberFormat="1" applyFont="1" applyFill="1" applyBorder="1"/>
    <xf numFmtId="44" fontId="4" fillId="3" borderId="24" xfId="3" applyFont="1" applyFill="1" applyBorder="1"/>
    <xf numFmtId="164" fontId="4" fillId="2" borderId="24" xfId="1" applyNumberFormat="1" applyFont="1" applyFill="1" applyBorder="1"/>
    <xf numFmtId="166" fontId="4" fillId="3" borderId="24" xfId="1" applyNumberFormat="1" applyFont="1" applyFill="1" applyBorder="1" applyAlignment="1">
      <alignment horizontal="right"/>
    </xf>
    <xf numFmtId="44" fontId="4" fillId="3" borderId="24" xfId="3" applyFont="1" applyFill="1" applyBorder="1" applyAlignment="1">
      <alignment horizontal="right"/>
    </xf>
    <xf numFmtId="44" fontId="4" fillId="3" borderId="15" xfId="3" applyFont="1" applyFill="1" applyBorder="1" applyAlignment="1">
      <alignment horizontal="right"/>
    </xf>
    <xf numFmtId="164" fontId="4" fillId="2" borderId="25" xfId="1" applyNumberFormat="1" applyFont="1" applyFill="1" applyBorder="1" applyAlignment="1">
      <alignment horizontal="right"/>
    </xf>
    <xf numFmtId="164" fontId="4" fillId="2" borderId="18" xfId="1" applyNumberFormat="1" applyFont="1" applyFill="1" applyBorder="1" applyAlignment="1">
      <alignment horizontal="right"/>
    </xf>
    <xf numFmtId="164" fontId="4" fillId="2" borderId="26" xfId="1" applyNumberFormat="1" applyFont="1" applyFill="1" applyBorder="1" applyAlignment="1">
      <alignment horizontal="right"/>
    </xf>
    <xf numFmtId="164" fontId="4" fillId="2" borderId="20" xfId="1" applyNumberFormat="1" applyFont="1" applyFill="1" applyBorder="1" applyAlignment="1">
      <alignment horizontal="right"/>
    </xf>
    <xf numFmtId="165" fontId="4" fillId="3" borderId="24" xfId="1" applyNumberFormat="1" applyFont="1" applyFill="1" applyBorder="1"/>
    <xf numFmtId="165" fontId="4" fillId="2" borderId="25" xfId="1" applyNumberFormat="1" applyFont="1" applyFill="1" applyBorder="1"/>
    <xf numFmtId="165" fontId="4" fillId="2" borderId="26" xfId="1" applyNumberFormat="1" applyFont="1" applyFill="1" applyBorder="1"/>
    <xf numFmtId="0" fontId="9" fillId="6" borderId="29" xfId="0" applyFont="1" applyFill="1" applyBorder="1"/>
    <xf numFmtId="166" fontId="4" fillId="2" borderId="15" xfId="1" applyNumberFormat="1" applyFont="1" applyFill="1" applyBorder="1"/>
    <xf numFmtId="166" fontId="4" fillId="2" borderId="19" xfId="1" applyNumberFormat="1" applyFont="1" applyFill="1" applyBorder="1"/>
    <xf numFmtId="166" fontId="4" fillId="2" borderId="17" xfId="1" applyNumberFormat="1" applyFont="1" applyFill="1" applyBorder="1"/>
    <xf numFmtId="166" fontId="4" fillId="2" borderId="20" xfId="1" applyNumberFormat="1" applyFont="1" applyFill="1" applyBorder="1"/>
    <xf numFmtId="166" fontId="4" fillId="2" borderId="14" xfId="1" applyNumberFormat="1" applyFont="1" applyFill="1" applyBorder="1"/>
    <xf numFmtId="166" fontId="4" fillId="3" borderId="14" xfId="1" applyNumberFormat="1" applyFont="1" applyFill="1" applyBorder="1"/>
    <xf numFmtId="166" fontId="4" fillId="2" borderId="16" xfId="1" applyNumberFormat="1" applyFont="1" applyFill="1" applyBorder="1"/>
    <xf numFmtId="0" fontId="4" fillId="2" borderId="19" xfId="0" applyFont="1" applyFill="1" applyBorder="1"/>
    <xf numFmtId="0" fontId="4" fillId="2" borderId="26" xfId="0" applyFont="1" applyFill="1" applyBorder="1"/>
    <xf numFmtId="165" fontId="4" fillId="2" borderId="17" xfId="2" applyNumberFormat="1" applyFont="1" applyFill="1" applyBorder="1"/>
    <xf numFmtId="165" fontId="4" fillId="2" borderId="20" xfId="2" applyNumberFormat="1" applyFont="1" applyFill="1" applyBorder="1"/>
    <xf numFmtId="164" fontId="4" fillId="2" borderId="24" xfId="1" applyNumberFormat="1" applyFont="1" applyFill="1" applyBorder="1" applyAlignment="1"/>
    <xf numFmtId="164" fontId="4" fillId="2" borderId="15" xfId="1" applyNumberFormat="1" applyFont="1" applyFill="1" applyBorder="1" applyAlignment="1"/>
    <xf numFmtId="165" fontId="4" fillId="2" borderId="25" xfId="2" applyNumberFormat="1" applyFont="1" applyFill="1" applyBorder="1" applyAlignment="1">
      <alignment horizontal="right"/>
    </xf>
    <xf numFmtId="165" fontId="4" fillId="2" borderId="26" xfId="2" applyNumberFormat="1" applyFont="1" applyFill="1" applyBorder="1" applyAlignment="1">
      <alignment horizontal="right"/>
    </xf>
    <xf numFmtId="165" fontId="4" fillId="2" borderId="20" xfId="2" applyNumberFormat="1" applyFont="1" applyFill="1" applyBorder="1" applyAlignment="1">
      <alignment horizontal="right"/>
    </xf>
    <xf numFmtId="0" fontId="2" fillId="3" borderId="16" xfId="0" applyFont="1" applyFill="1" applyBorder="1"/>
    <xf numFmtId="0" fontId="4" fillId="3" borderId="17" xfId="0" applyFont="1" applyFill="1" applyBorder="1"/>
    <xf numFmtId="165" fontId="4" fillId="3" borderId="19" xfId="1" applyNumberFormat="1" applyFont="1" applyFill="1" applyBorder="1"/>
    <xf numFmtId="165" fontId="4" fillId="3" borderId="17" xfId="1" applyNumberFormat="1" applyFont="1" applyFill="1" applyBorder="1"/>
    <xf numFmtId="165" fontId="4" fillId="3" borderId="20" xfId="1" applyNumberFormat="1" applyFont="1" applyFill="1" applyBorder="1"/>
    <xf numFmtId="165" fontId="4" fillId="2" borderId="14" xfId="1" applyNumberFormat="1" applyFont="1" applyFill="1" applyBorder="1" applyAlignment="1">
      <alignment horizontal="right"/>
    </xf>
    <xf numFmtId="165" fontId="4" fillId="3" borderId="25" xfId="1" applyNumberFormat="1" applyFont="1" applyFill="1" applyBorder="1" applyAlignment="1">
      <alignment horizontal="right"/>
    </xf>
    <xf numFmtId="165" fontId="4" fillId="3" borderId="26" xfId="1" applyNumberFormat="1" applyFont="1" applyFill="1" applyBorder="1" applyAlignment="1">
      <alignment horizontal="right"/>
    </xf>
    <xf numFmtId="165" fontId="4" fillId="3" borderId="20" xfId="1" applyNumberFormat="1" applyFont="1" applyFill="1" applyBorder="1" applyAlignment="1">
      <alignment horizontal="right"/>
    </xf>
    <xf numFmtId="165" fontId="4" fillId="2" borderId="4" xfId="1" applyNumberFormat="1" applyFont="1" applyFill="1" applyBorder="1" applyAlignment="1">
      <alignment horizontal="right"/>
    </xf>
    <xf numFmtId="0" fontId="10" fillId="2" borderId="0" xfId="0" applyFont="1" applyFill="1" applyAlignment="1">
      <alignment horizontal="left"/>
    </xf>
    <xf numFmtId="0" fontId="10" fillId="2" borderId="0" xfId="0" applyFont="1" applyFill="1" applyAlignment="1">
      <alignment horizontal="left" wrapText="1"/>
    </xf>
    <xf numFmtId="166" fontId="4" fillId="2" borderId="0" xfId="1" applyNumberFormat="1" applyFont="1" applyFill="1" applyBorder="1" applyAlignment="1">
      <alignment horizontal="right"/>
    </xf>
    <xf numFmtId="166" fontId="4" fillId="3" borderId="0" xfId="1" applyNumberFormat="1" applyFont="1" applyFill="1" applyBorder="1" applyAlignment="1">
      <alignment horizontal="right"/>
    </xf>
    <xf numFmtId="164" fontId="7" fillId="4" borderId="0" xfId="1" applyNumberFormat="1" applyFont="1" applyFill="1" applyBorder="1" applyAlignment="1">
      <alignment horizontal="right"/>
    </xf>
    <xf numFmtId="0" fontId="7" fillId="6" borderId="31" xfId="0" applyFont="1" applyFill="1" applyBorder="1" applyAlignment="1">
      <alignment horizontal="center"/>
    </xf>
    <xf numFmtId="0" fontId="7" fillId="6" borderId="32" xfId="0" applyFont="1" applyFill="1" applyBorder="1" applyAlignment="1">
      <alignment horizontal="center"/>
    </xf>
    <xf numFmtId="165" fontId="4" fillId="3" borderId="6" xfId="2" applyNumberFormat="1" applyFont="1" applyFill="1" applyBorder="1"/>
    <xf numFmtId="165" fontId="4" fillId="2" borderId="6" xfId="1" applyNumberFormat="1" applyFont="1" applyFill="1" applyBorder="1"/>
    <xf numFmtId="165" fontId="4" fillId="3" borderId="26" xfId="1" applyNumberFormat="1" applyFont="1" applyFill="1" applyBorder="1"/>
    <xf numFmtId="166" fontId="4" fillId="2" borderId="26" xfId="1" applyNumberFormat="1" applyFont="1" applyFill="1" applyBorder="1"/>
    <xf numFmtId="166" fontId="7" fillId="4" borderId="14" xfId="1" applyNumberFormat="1" applyFont="1" applyFill="1" applyBorder="1"/>
    <xf numFmtId="164" fontId="7" fillId="4" borderId="14" xfId="1" applyNumberFormat="1" applyFont="1" applyFill="1" applyBorder="1" applyAlignment="1">
      <alignment horizontal="right"/>
    </xf>
    <xf numFmtId="166" fontId="7" fillId="4" borderId="14" xfId="1" applyNumberFormat="1" applyFont="1" applyFill="1" applyBorder="1" applyAlignment="1">
      <alignment horizontal="right"/>
    </xf>
    <xf numFmtId="166" fontId="7" fillId="4" borderId="0" xfId="1" applyNumberFormat="1" applyFont="1" applyFill="1" applyBorder="1" applyAlignment="1">
      <alignment horizontal="right"/>
    </xf>
    <xf numFmtId="0" fontId="10" fillId="2" borderId="0" xfId="0" applyFont="1" applyFill="1" applyAlignment="1">
      <alignment horizontal="left" wrapText="1"/>
    </xf>
    <xf numFmtId="0" fontId="7" fillId="6" borderId="33" xfId="0" applyFont="1" applyFill="1" applyBorder="1" applyAlignment="1">
      <alignment horizontal="center"/>
    </xf>
    <xf numFmtId="0" fontId="7" fillId="6" borderId="34" xfId="0" applyFont="1" applyFill="1" applyBorder="1" applyAlignment="1">
      <alignment horizontal="center"/>
    </xf>
    <xf numFmtId="0" fontId="9" fillId="6" borderId="35" xfId="0" applyFont="1" applyFill="1" applyBorder="1"/>
    <xf numFmtId="166" fontId="7" fillId="4" borderId="35" xfId="1" applyNumberFormat="1" applyFont="1" applyFill="1" applyBorder="1"/>
    <xf numFmtId="166" fontId="4" fillId="2" borderId="35" xfId="1" applyNumberFormat="1" applyFont="1" applyFill="1" applyBorder="1"/>
    <xf numFmtId="166" fontId="4" fillId="3" borderId="35" xfId="1" applyNumberFormat="1" applyFont="1" applyFill="1" applyBorder="1"/>
    <xf numFmtId="165" fontId="4" fillId="2" borderId="35" xfId="2" applyNumberFormat="1" applyFont="1" applyFill="1" applyBorder="1"/>
    <xf numFmtId="165" fontId="4" fillId="3" borderId="35" xfId="2" applyNumberFormat="1" applyFont="1" applyFill="1" applyBorder="1"/>
    <xf numFmtId="165" fontId="4" fillId="2" borderId="35" xfId="2" applyNumberFormat="1" applyFont="1" applyFill="1" applyBorder="1" applyAlignment="1">
      <alignment horizontal="right"/>
    </xf>
    <xf numFmtId="165" fontId="4" fillId="3" borderId="35" xfId="2" applyNumberFormat="1" applyFont="1" applyFill="1" applyBorder="1" applyAlignment="1">
      <alignment horizontal="right"/>
    </xf>
    <xf numFmtId="164" fontId="7" fillId="4" borderId="35" xfId="1" applyNumberFormat="1" applyFont="1" applyFill="1" applyBorder="1"/>
    <xf numFmtId="165" fontId="4" fillId="2" borderId="35" xfId="1" applyNumberFormat="1" applyFont="1" applyFill="1" applyBorder="1"/>
    <xf numFmtId="165" fontId="4" fillId="3" borderId="35" xfId="1" applyNumberFormat="1" applyFont="1" applyFill="1" applyBorder="1"/>
    <xf numFmtId="165" fontId="4" fillId="3" borderId="36" xfId="1" applyNumberFormat="1" applyFont="1" applyFill="1" applyBorder="1"/>
    <xf numFmtId="0" fontId="9" fillId="6" borderId="37" xfId="0" applyFont="1" applyFill="1" applyBorder="1"/>
    <xf numFmtId="44" fontId="4" fillId="3" borderId="35" xfId="3" applyFont="1" applyFill="1" applyBorder="1"/>
    <xf numFmtId="164" fontId="4" fillId="2" borderId="35" xfId="1" applyNumberFormat="1" applyFont="1" applyFill="1" applyBorder="1"/>
    <xf numFmtId="164" fontId="4" fillId="2" borderId="36" xfId="1" applyNumberFormat="1" applyFont="1" applyFill="1" applyBorder="1"/>
    <xf numFmtId="165" fontId="4" fillId="2" borderId="36" xfId="1" applyNumberFormat="1" applyFont="1" applyFill="1" applyBorder="1"/>
    <xf numFmtId="166" fontId="4" fillId="2" borderId="36" xfId="1" applyNumberFormat="1" applyFont="1" applyFill="1" applyBorder="1"/>
    <xf numFmtId="165" fontId="4" fillId="2" borderId="36" xfId="2" applyNumberFormat="1" applyFont="1" applyFill="1" applyBorder="1"/>
    <xf numFmtId="0" fontId="7" fillId="6" borderId="30" xfId="0" applyFont="1" applyFill="1" applyBorder="1" applyAlignment="1">
      <alignment horizontal="center"/>
    </xf>
    <xf numFmtId="0" fontId="7" fillId="6" borderId="39" xfId="0" applyFont="1" applyFill="1" applyBorder="1" applyAlignment="1">
      <alignment horizontal="center"/>
    </xf>
    <xf numFmtId="165" fontId="4" fillId="2" borderId="14" xfId="2" applyNumberFormat="1" applyFont="1" applyFill="1" applyBorder="1"/>
    <xf numFmtId="165" fontId="4" fillId="3" borderId="14" xfId="2" applyNumberFormat="1" applyFont="1" applyFill="1" applyBorder="1"/>
    <xf numFmtId="165" fontId="4" fillId="2" borderId="14" xfId="2" applyNumberFormat="1" applyFont="1" applyFill="1" applyBorder="1" applyAlignment="1">
      <alignment horizontal="right"/>
    </xf>
    <xf numFmtId="165" fontId="4" fillId="3" borderId="14" xfId="2" applyNumberFormat="1" applyFont="1" applyFill="1" applyBorder="1" applyAlignment="1">
      <alignment horizontal="right"/>
    </xf>
    <xf numFmtId="164" fontId="7" fillId="4" borderId="14" xfId="1" applyNumberFormat="1" applyFont="1" applyFill="1" applyBorder="1"/>
    <xf numFmtId="165" fontId="4" fillId="2" borderId="14" xfId="1" applyNumberFormat="1" applyFont="1" applyFill="1" applyBorder="1"/>
    <xf numFmtId="165" fontId="4" fillId="3" borderId="14" xfId="1" applyNumberFormat="1" applyFont="1" applyFill="1" applyBorder="1"/>
    <xf numFmtId="165" fontId="4" fillId="3" borderId="16" xfId="1" applyNumberFormat="1" applyFont="1" applyFill="1" applyBorder="1"/>
    <xf numFmtId="44" fontId="4" fillId="3" borderId="14" xfId="3" applyFont="1" applyFill="1" applyBorder="1"/>
    <xf numFmtId="164" fontId="4" fillId="2" borderId="14" xfId="1" applyNumberFormat="1" applyFont="1" applyFill="1" applyBorder="1"/>
    <xf numFmtId="164" fontId="4" fillId="2" borderId="16" xfId="1" applyNumberFormat="1" applyFont="1" applyFill="1" applyBorder="1"/>
    <xf numFmtId="165" fontId="4" fillId="2" borderId="16" xfId="1" applyNumberFormat="1" applyFont="1" applyFill="1" applyBorder="1"/>
    <xf numFmtId="165" fontId="4" fillId="2" borderId="16" xfId="2" applyNumberFormat="1" applyFont="1" applyFill="1" applyBorder="1"/>
    <xf numFmtId="0" fontId="10" fillId="2" borderId="0" xfId="0" applyFont="1" applyFill="1" applyAlignment="1">
      <alignment horizontal="left"/>
    </xf>
    <xf numFmtId="0" fontId="10" fillId="2" borderId="0" xfId="0" applyFont="1" applyFill="1" applyAlignment="1">
      <alignment horizontal="left" wrapText="1"/>
    </xf>
    <xf numFmtId="0" fontId="7" fillId="6" borderId="21" xfId="0" applyFont="1" applyFill="1" applyBorder="1" applyAlignment="1">
      <alignment horizontal="center"/>
    </xf>
    <xf numFmtId="0" fontId="7" fillId="6" borderId="22" xfId="0" applyFont="1" applyFill="1" applyBorder="1" applyAlignment="1">
      <alignment horizontal="center"/>
    </xf>
    <xf numFmtId="0" fontId="7" fillId="6" borderId="23" xfId="0" applyFont="1" applyFill="1" applyBorder="1" applyAlignment="1">
      <alignment horizontal="center"/>
    </xf>
    <xf numFmtId="0" fontId="5" fillId="6" borderId="7" xfId="0" applyFont="1" applyFill="1" applyBorder="1" applyAlignment="1">
      <alignment horizontal="left"/>
    </xf>
    <xf numFmtId="0" fontId="5" fillId="6" borderId="8" xfId="0" applyFont="1" applyFill="1" applyBorder="1" applyAlignment="1">
      <alignment horizontal="left"/>
    </xf>
    <xf numFmtId="0" fontId="5" fillId="6" borderId="9" xfId="0" applyFont="1" applyFill="1" applyBorder="1" applyAlignment="1">
      <alignment horizontal="left"/>
    </xf>
    <xf numFmtId="0" fontId="5" fillId="6" borderId="12" xfId="0" applyFont="1" applyFill="1" applyBorder="1" applyAlignment="1">
      <alignment horizontal="left"/>
    </xf>
    <xf numFmtId="0" fontId="5" fillId="6" borderId="1" xfId="0" applyFont="1" applyFill="1" applyBorder="1" applyAlignment="1">
      <alignment horizontal="left"/>
    </xf>
    <xf numFmtId="0" fontId="5" fillId="6" borderId="30" xfId="0" applyFont="1" applyFill="1" applyBorder="1" applyAlignment="1">
      <alignment horizontal="left"/>
    </xf>
    <xf numFmtId="0" fontId="7" fillId="6" borderId="9" xfId="0" applyFont="1" applyFill="1" applyBorder="1" applyAlignment="1">
      <alignment horizontal="center"/>
    </xf>
    <xf numFmtId="0" fontId="7" fillId="6" borderId="10" xfId="0" applyFont="1" applyFill="1" applyBorder="1" applyAlignment="1">
      <alignment horizontal="center"/>
    </xf>
    <xf numFmtId="0" fontId="7" fillId="6" borderId="38" xfId="0" applyFont="1" applyFill="1" applyBorder="1" applyAlignment="1">
      <alignment horizontal="center"/>
    </xf>
    <xf numFmtId="0" fontId="7" fillId="6" borderId="11" xfId="0" applyFont="1" applyFill="1" applyBorder="1" applyAlignment="1">
      <alignment horizontal="center"/>
    </xf>
  </cellXfs>
  <cellStyles count="4">
    <cellStyle name="Comma" xfId="1" builtinId="3"/>
    <cellStyle name="Currency" xfId="3" builtinId="4"/>
    <cellStyle name="Normal" xfId="0" builtinId="0"/>
    <cellStyle name="Percent" xfId="2" builtinId="5"/>
  </cellStyles>
  <dxfs count="1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2C4E78"/>
      <color rgb="FF366092"/>
      <color rgb="FF6E97C8"/>
      <color rgb="FF3F70AB"/>
      <color rgb="FFFA6097"/>
      <color rgb="FFFA6081"/>
      <color rgb="FFFA728F"/>
      <color rgb="FFFE6EC4"/>
      <color rgb="FFFE86CD"/>
      <color rgb="FF4579B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6"/>
  <sheetViews>
    <sheetView showGridLines="0" tabSelected="1" view="pageBreakPreview" topLeftCell="A10" zoomScale="115" zoomScaleNormal="100" zoomScaleSheetLayoutView="115" workbookViewId="0">
      <selection activeCell="N25" sqref="N25"/>
    </sheetView>
  </sheetViews>
  <sheetFormatPr defaultColWidth="9.140625" defaultRowHeight="15" x14ac:dyDescent="0.25"/>
  <cols>
    <col min="1" max="1" width="4.7109375" style="2" customWidth="1"/>
    <col min="2" max="2" width="6.5703125" style="2" customWidth="1"/>
    <col min="3" max="3" width="39.5703125" style="2" customWidth="1"/>
    <col min="4" max="12" width="11.7109375" style="2" customWidth="1"/>
    <col min="13" max="13" width="4.140625" style="53" customWidth="1"/>
    <col min="14" max="15" width="11.7109375" style="2" customWidth="1"/>
    <col min="16" max="17" width="12.5703125" style="2" customWidth="1"/>
    <col min="18" max="18" width="12.140625" style="2" customWidth="1"/>
    <col min="19" max="19" width="11.7109375" style="2" hidden="1" customWidth="1"/>
    <col min="20" max="20" width="0.5703125" style="53" customWidth="1"/>
    <col min="21" max="16384" width="9.140625" style="53"/>
  </cols>
  <sheetData>
    <row r="1" spans="1:19" s="91" customFormat="1" ht="48" x14ac:dyDescent="0.8">
      <c r="A1" s="89" t="s">
        <v>60</v>
      </c>
      <c r="B1" s="90"/>
      <c r="C1" s="90"/>
      <c r="D1" s="90"/>
      <c r="E1" s="90"/>
      <c r="F1" s="90"/>
      <c r="G1" s="90"/>
      <c r="H1" s="90"/>
      <c r="I1" s="90"/>
      <c r="J1" s="90"/>
      <c r="K1" s="90"/>
      <c r="L1" s="90"/>
      <c r="N1" s="90"/>
      <c r="O1" s="90"/>
      <c r="P1" s="90"/>
      <c r="Q1" s="90"/>
      <c r="R1" s="90"/>
      <c r="S1" s="90"/>
    </row>
    <row r="2" spans="1:19" s="94" customFormat="1" ht="27" x14ac:dyDescent="0.45">
      <c r="A2" s="92" t="s">
        <v>61</v>
      </c>
      <c r="B2" s="93"/>
      <c r="C2" s="93"/>
      <c r="D2" s="93"/>
      <c r="E2" s="93"/>
      <c r="F2" s="93"/>
      <c r="G2" s="93"/>
      <c r="H2" s="93"/>
      <c r="I2" s="93"/>
      <c r="J2" s="93"/>
      <c r="K2" s="93"/>
      <c r="L2" s="93"/>
      <c r="N2" s="93"/>
      <c r="O2" s="93"/>
      <c r="P2" s="93"/>
      <c r="Q2" s="93"/>
      <c r="R2" s="93"/>
      <c r="S2" s="93"/>
    </row>
    <row r="3" spans="1:19" s="97" customFormat="1" ht="18.75" x14ac:dyDescent="0.3">
      <c r="A3" s="95" t="s">
        <v>66</v>
      </c>
      <c r="B3" s="96"/>
      <c r="C3" s="96"/>
      <c r="D3" s="96"/>
      <c r="E3" s="96"/>
      <c r="F3" s="96"/>
      <c r="G3" s="96"/>
      <c r="H3" s="96"/>
      <c r="I3" s="96"/>
      <c r="J3" s="96"/>
      <c r="K3" s="96"/>
      <c r="L3" s="96"/>
      <c r="N3" s="96"/>
      <c r="O3" s="96"/>
      <c r="P3" s="96"/>
      <c r="Q3" s="96"/>
      <c r="R3" s="96"/>
      <c r="S3" s="96"/>
    </row>
    <row r="4" spans="1:19" ht="15.75" thickBot="1" x14ac:dyDescent="0.3"/>
    <row r="5" spans="1:19" ht="15.75" x14ac:dyDescent="0.25">
      <c r="A5" s="251"/>
      <c r="B5" s="252"/>
      <c r="C5" s="253"/>
      <c r="D5" s="257">
        <v>2011</v>
      </c>
      <c r="E5" s="258"/>
      <c r="F5" s="258"/>
      <c r="G5" s="258"/>
      <c r="H5" s="259">
        <v>2012</v>
      </c>
      <c r="I5" s="258"/>
      <c r="J5" s="258"/>
      <c r="K5" s="260"/>
      <c r="L5" s="210">
        <v>2013</v>
      </c>
      <c r="N5" s="248" t="s">
        <v>52</v>
      </c>
      <c r="O5" s="249"/>
      <c r="P5" s="249"/>
      <c r="Q5" s="249"/>
      <c r="R5" s="249"/>
      <c r="S5" s="250"/>
    </row>
    <row r="6" spans="1:19" ht="30.75" customHeight="1" x14ac:dyDescent="0.25">
      <c r="A6" s="254"/>
      <c r="B6" s="255"/>
      <c r="C6" s="256"/>
      <c r="D6" s="88" t="s">
        <v>3</v>
      </c>
      <c r="E6" s="88" t="s">
        <v>2</v>
      </c>
      <c r="F6" s="88" t="s">
        <v>1</v>
      </c>
      <c r="G6" s="231" t="s">
        <v>0</v>
      </c>
      <c r="H6" s="232" t="s">
        <v>3</v>
      </c>
      <c r="I6" s="199" t="s">
        <v>2</v>
      </c>
      <c r="J6" s="200" t="s">
        <v>1</v>
      </c>
      <c r="K6" s="99" t="s">
        <v>0</v>
      </c>
      <c r="L6" s="211" t="s">
        <v>3</v>
      </c>
      <c r="N6" s="116">
        <v>2008</v>
      </c>
      <c r="O6" s="88">
        <v>2009</v>
      </c>
      <c r="P6" s="88">
        <v>2010</v>
      </c>
      <c r="Q6" s="88">
        <v>2011</v>
      </c>
      <c r="R6" s="88">
        <v>2012</v>
      </c>
      <c r="S6" s="117">
        <v>2012</v>
      </c>
    </row>
    <row r="7" spans="1:19" s="52" customFormat="1" ht="21" x14ac:dyDescent="0.35">
      <c r="A7" s="100" t="s">
        <v>50</v>
      </c>
      <c r="B7" s="85"/>
      <c r="C7" s="85"/>
      <c r="D7" s="85"/>
      <c r="E7" s="86"/>
      <c r="F7" s="86"/>
      <c r="G7" s="86"/>
      <c r="H7" s="100"/>
      <c r="I7" s="86"/>
      <c r="J7" s="86"/>
      <c r="K7" s="101"/>
      <c r="L7" s="212"/>
      <c r="M7" s="67"/>
      <c r="N7" s="118"/>
      <c r="O7" s="87"/>
      <c r="P7" s="87"/>
      <c r="Q7" s="87"/>
      <c r="R7" s="87"/>
      <c r="S7" s="119"/>
    </row>
    <row r="8" spans="1:19" s="52" customFormat="1" ht="15.75" x14ac:dyDescent="0.25">
      <c r="A8" s="102" t="s">
        <v>27</v>
      </c>
      <c r="B8" s="38"/>
      <c r="C8" s="38"/>
      <c r="D8" s="40">
        <f>72802/(1000)</f>
        <v>72.802000000000007</v>
      </c>
      <c r="E8" s="41">
        <f>80176/(1000)</f>
        <v>80.176000000000002</v>
      </c>
      <c r="F8" s="41">
        <f>86423/(1000)</f>
        <v>86.423000000000002</v>
      </c>
      <c r="G8" s="41">
        <f>95127/(1000)</f>
        <v>95.126999999999995</v>
      </c>
      <c r="H8" s="205">
        <f>94383/(1000)</f>
        <v>94.382999999999996</v>
      </c>
      <c r="I8" s="41">
        <f>103800/(1000)</f>
        <v>103.8</v>
      </c>
      <c r="J8" s="41">
        <v>110.1</v>
      </c>
      <c r="K8" s="103">
        <v>125.5</v>
      </c>
      <c r="L8" s="213">
        <v>124.2</v>
      </c>
      <c r="M8" s="84"/>
      <c r="N8" s="207">
        <v>160.6</v>
      </c>
      <c r="O8" s="208">
        <v>149.9</v>
      </c>
      <c r="P8" s="208">
        <v>221.82400000000001</v>
      </c>
      <c r="Q8" s="41">
        <f>(SUM(D8:G8))</f>
        <v>334.52800000000002</v>
      </c>
      <c r="R8" s="103">
        <v>433.8</v>
      </c>
      <c r="S8" s="120" t="e">
        <f>#REF!&amp;"-"&amp;#REF!</f>
        <v>#REF!</v>
      </c>
    </row>
    <row r="9" spans="1:19" ht="15.75" x14ac:dyDescent="0.25">
      <c r="A9" s="104" t="s">
        <v>28</v>
      </c>
      <c r="B9" s="6"/>
      <c r="C9" s="6"/>
      <c r="D9" s="7">
        <f>71702/(1000)</f>
        <v>71.701999999999998</v>
      </c>
      <c r="E9" s="8">
        <f>78470/(1000)</f>
        <v>78.47</v>
      </c>
      <c r="F9" s="8">
        <f>84917/(1000)</f>
        <v>84.917000000000002</v>
      </c>
      <c r="G9" s="8">
        <f>93263/(1000)</f>
        <v>93.263000000000005</v>
      </c>
      <c r="H9" s="172">
        <v>93.296000000000006</v>
      </c>
      <c r="I9" s="8">
        <v>102.09399999999999</v>
      </c>
      <c r="J9" s="196">
        <v>108.7</v>
      </c>
      <c r="K9" s="168">
        <v>123.3</v>
      </c>
      <c r="L9" s="214">
        <v>122.8</v>
      </c>
      <c r="M9" s="70"/>
      <c r="N9" s="121">
        <v>157.6</v>
      </c>
      <c r="O9" s="54">
        <v>147.80000000000001</v>
      </c>
      <c r="P9" s="54">
        <v>218.05099999999999</v>
      </c>
      <c r="Q9" s="54">
        <f>(SUM(D9:G9))</f>
        <v>328.35199999999998</v>
      </c>
      <c r="R9" s="168">
        <v>427.4</v>
      </c>
      <c r="S9" s="122" t="s">
        <v>26</v>
      </c>
    </row>
    <row r="10" spans="1:19" ht="15.75" x14ac:dyDescent="0.25">
      <c r="A10" s="105" t="s">
        <v>63</v>
      </c>
      <c r="B10" s="11"/>
      <c r="C10" s="11"/>
      <c r="D10" s="12">
        <v>1.1000000000000001</v>
      </c>
      <c r="E10" s="13">
        <v>1.706</v>
      </c>
      <c r="F10" s="13">
        <v>1.506</v>
      </c>
      <c r="G10" s="13">
        <v>1.8640000000000001</v>
      </c>
      <c r="H10" s="173">
        <v>1.087</v>
      </c>
      <c r="I10" s="13">
        <v>1.706</v>
      </c>
      <c r="J10" s="197">
        <v>1.4</v>
      </c>
      <c r="K10" s="142">
        <v>2.2000000000000002</v>
      </c>
      <c r="L10" s="215">
        <v>1.4</v>
      </c>
      <c r="M10" s="70"/>
      <c r="N10" s="123">
        <v>3</v>
      </c>
      <c r="O10" s="55">
        <v>2.1</v>
      </c>
      <c r="P10" s="55">
        <v>3.7730000000000001</v>
      </c>
      <c r="Q10" s="55">
        <v>6.1760000000000002</v>
      </c>
      <c r="R10" s="142">
        <v>6.4</v>
      </c>
      <c r="S10" s="124" t="s">
        <v>26</v>
      </c>
    </row>
    <row r="11" spans="1:19" ht="15.75" x14ac:dyDescent="0.25">
      <c r="A11" s="104" t="s">
        <v>29</v>
      </c>
      <c r="B11" s="6"/>
      <c r="C11" s="6"/>
      <c r="D11" s="16">
        <v>0.73299999999999998</v>
      </c>
      <c r="E11" s="17">
        <v>0.60399999999999998</v>
      </c>
      <c r="F11" s="17">
        <v>0.46300000000000002</v>
      </c>
      <c r="G11" s="17">
        <v>0.34399999999999997</v>
      </c>
      <c r="H11" s="233">
        <v>0.29599999999999999</v>
      </c>
      <c r="I11" s="17">
        <v>0.29499999999999998</v>
      </c>
      <c r="J11" s="17">
        <v>0.27400000000000002</v>
      </c>
      <c r="K11" s="107">
        <v>0.32</v>
      </c>
      <c r="L11" s="216">
        <v>0.316</v>
      </c>
      <c r="M11" s="83"/>
      <c r="N11" s="125">
        <v>0.40899999999999997</v>
      </c>
      <c r="O11" s="56">
        <v>-6.7000000000000004E-2</v>
      </c>
      <c r="P11" s="56">
        <v>0.47899999999999998</v>
      </c>
      <c r="Q11" s="62">
        <v>0.50800000000000001</v>
      </c>
      <c r="R11" s="107">
        <v>0.29699999999999999</v>
      </c>
      <c r="S11" s="122" t="e">
        <f>RIGHT(#REF!,2)&amp;"%-"&amp;RIGHT(#REF!,2)&amp;"%"</f>
        <v>#REF!</v>
      </c>
    </row>
    <row r="12" spans="1:19" ht="15.75" x14ac:dyDescent="0.25">
      <c r="A12" s="105" t="s">
        <v>30</v>
      </c>
      <c r="B12" s="11"/>
      <c r="C12" s="11"/>
      <c r="D12" s="19">
        <v>2.9000000000000001E-2</v>
      </c>
      <c r="E12" s="20">
        <v>0.10100000000000001</v>
      </c>
      <c r="F12" s="20">
        <v>7.8E-2</v>
      </c>
      <c r="G12" s="20">
        <v>0.10100000000000001</v>
      </c>
      <c r="H12" s="234">
        <v>-8.0000000000000002E-3</v>
      </c>
      <c r="I12" s="20">
        <v>0.1</v>
      </c>
      <c r="J12" s="20">
        <v>0.06</v>
      </c>
      <c r="K12" s="108">
        <v>0.14000000000000001</v>
      </c>
      <c r="L12" s="217">
        <v>-1.0999999999999999E-2</v>
      </c>
      <c r="M12" s="83"/>
      <c r="N12" s="126" t="s">
        <v>26</v>
      </c>
      <c r="O12" s="57" t="s">
        <v>26</v>
      </c>
      <c r="P12" s="57" t="s">
        <v>26</v>
      </c>
      <c r="Q12" s="57" t="s">
        <v>26</v>
      </c>
      <c r="R12" s="130" t="s">
        <v>26</v>
      </c>
      <c r="S12" s="124" t="e">
        <f>RIGHT(#REF!,2)&amp;"%-"&amp;RIGHT(#REF!,2)&amp;"%"</f>
        <v>#REF!</v>
      </c>
    </row>
    <row r="13" spans="1:19" ht="15.75" x14ac:dyDescent="0.25">
      <c r="A13" s="104" t="s">
        <v>31</v>
      </c>
      <c r="B13" s="6"/>
      <c r="C13" s="6"/>
      <c r="D13" s="74" t="s">
        <v>26</v>
      </c>
      <c r="E13" s="24">
        <v>0.56100000000000005</v>
      </c>
      <c r="F13" s="24">
        <v>0.45400000000000001</v>
      </c>
      <c r="G13" s="24">
        <v>0.37</v>
      </c>
      <c r="H13" s="235">
        <v>0.316</v>
      </c>
      <c r="I13" s="17">
        <v>0.33700000000000002</v>
      </c>
      <c r="J13" s="17">
        <v>0.29399999999999998</v>
      </c>
      <c r="K13" s="128">
        <v>0.316</v>
      </c>
      <c r="L13" s="218">
        <v>0.32700000000000001</v>
      </c>
      <c r="M13" s="70"/>
      <c r="N13" s="127" t="s">
        <v>26</v>
      </c>
      <c r="O13" s="58" t="s">
        <v>26</v>
      </c>
      <c r="P13" s="58" t="s">
        <v>26</v>
      </c>
      <c r="Q13" s="56">
        <v>0.502</v>
      </c>
      <c r="R13" s="128">
        <v>0.314</v>
      </c>
      <c r="S13" s="122" t="s">
        <v>26</v>
      </c>
    </row>
    <row r="14" spans="1:19" ht="15.75" x14ac:dyDescent="0.25">
      <c r="A14" s="105" t="s">
        <v>32</v>
      </c>
      <c r="B14" s="11"/>
      <c r="C14" s="11"/>
      <c r="D14" s="75" t="s">
        <v>26</v>
      </c>
      <c r="E14" s="26">
        <v>9.6000000000000002E-2</v>
      </c>
      <c r="F14" s="26">
        <v>8.6999999999999994E-2</v>
      </c>
      <c r="G14" s="26">
        <v>0.122</v>
      </c>
      <c r="H14" s="236">
        <v>-1.2999999999999999E-2</v>
      </c>
      <c r="I14" s="20">
        <v>0.11600000000000001</v>
      </c>
      <c r="J14" s="20">
        <v>5.8000000000000003E-2</v>
      </c>
      <c r="K14" s="130">
        <v>0.13400000000000001</v>
      </c>
      <c r="L14" s="219">
        <v>-5.0000000000000001E-3</v>
      </c>
      <c r="M14" s="70"/>
      <c r="N14" s="126" t="s">
        <v>26</v>
      </c>
      <c r="O14" s="57" t="s">
        <v>26</v>
      </c>
      <c r="P14" s="57" t="s">
        <v>26</v>
      </c>
      <c r="Q14" s="57" t="s">
        <v>26</v>
      </c>
      <c r="R14" s="130" t="s">
        <v>26</v>
      </c>
      <c r="S14" s="124" t="s">
        <v>26</v>
      </c>
    </row>
    <row r="15" spans="1:19" s="52" customFormat="1" ht="15.75" x14ac:dyDescent="0.25">
      <c r="A15" s="102" t="s">
        <v>33</v>
      </c>
      <c r="B15" s="38"/>
      <c r="C15" s="38"/>
      <c r="D15" s="43"/>
      <c r="E15" s="44"/>
      <c r="F15" s="44"/>
      <c r="G15" s="44"/>
      <c r="H15" s="237"/>
      <c r="I15" s="44"/>
      <c r="J15" s="44"/>
      <c r="K15" s="109"/>
      <c r="L15" s="220"/>
      <c r="M15" s="67"/>
      <c r="N15" s="206"/>
      <c r="O15" s="198"/>
      <c r="P15" s="198"/>
      <c r="Q15" s="44"/>
      <c r="R15" s="109"/>
      <c r="S15" s="120"/>
    </row>
    <row r="16" spans="1:19" ht="15.75" x14ac:dyDescent="0.25">
      <c r="A16" s="104"/>
      <c r="B16" s="6" t="s">
        <v>4</v>
      </c>
      <c r="C16" s="6"/>
      <c r="D16" s="16">
        <v>0.51200000000000001</v>
      </c>
      <c r="E16" s="17">
        <v>0.49399999999999999</v>
      </c>
      <c r="F16" s="17">
        <v>0.49099999999999999</v>
      </c>
      <c r="G16" s="17">
        <v>0.48199999999999998</v>
      </c>
      <c r="H16" s="233">
        <v>0.496</v>
      </c>
      <c r="I16" s="17">
        <v>0.48499999999999999</v>
      </c>
      <c r="J16" s="17">
        <v>0.48699999999999999</v>
      </c>
      <c r="K16" s="107">
        <v>0.44700000000000001</v>
      </c>
      <c r="L16" s="216">
        <v>0.51900000000000002</v>
      </c>
      <c r="M16" s="70"/>
      <c r="N16" s="125">
        <v>0.497</v>
      </c>
      <c r="O16" s="56">
        <v>0.53500000000000003</v>
      </c>
      <c r="P16" s="56">
        <v>0.52800000000000002</v>
      </c>
      <c r="Q16" s="62">
        <v>0.49399999999999999</v>
      </c>
      <c r="R16" s="107">
        <v>0.47699999999999998</v>
      </c>
      <c r="S16" s="128" t="s">
        <v>26</v>
      </c>
    </row>
    <row r="17" spans="1:19" ht="15.75" x14ac:dyDescent="0.25">
      <c r="A17" s="105"/>
      <c r="B17" s="11" t="s">
        <v>5</v>
      </c>
      <c r="C17" s="11"/>
      <c r="D17" s="19">
        <v>0.29899999999999999</v>
      </c>
      <c r="E17" s="20">
        <v>0.32700000000000001</v>
      </c>
      <c r="F17" s="20">
        <v>0.32300000000000001</v>
      </c>
      <c r="G17" s="20">
        <v>0.32700000000000001</v>
      </c>
      <c r="H17" s="234">
        <v>0.374</v>
      </c>
      <c r="I17" s="20">
        <v>0.34699999999999998</v>
      </c>
      <c r="J17" s="20">
        <v>0.37</v>
      </c>
      <c r="K17" s="108">
        <v>0.34300000000000003</v>
      </c>
      <c r="L17" s="217">
        <v>0.35099999999999998</v>
      </c>
      <c r="M17" s="70"/>
      <c r="N17" s="129">
        <v>0.153</v>
      </c>
      <c r="O17" s="59">
        <v>0.218</v>
      </c>
      <c r="P17" s="59">
        <v>0.26400000000000001</v>
      </c>
      <c r="Q17" s="201">
        <v>0.32</v>
      </c>
      <c r="R17" s="108">
        <v>0.35799999999999998</v>
      </c>
      <c r="S17" s="130" t="s">
        <v>26</v>
      </c>
    </row>
    <row r="18" spans="1:19" ht="15.75" x14ac:dyDescent="0.25">
      <c r="A18" s="104"/>
      <c r="B18" s="6" t="s">
        <v>6</v>
      </c>
      <c r="C18" s="6"/>
      <c r="D18" s="16">
        <v>0.17399999999999999</v>
      </c>
      <c r="E18" s="17">
        <v>0.158</v>
      </c>
      <c r="F18" s="17">
        <v>0.16900000000000001</v>
      </c>
      <c r="G18" s="17">
        <v>0.17099999999999999</v>
      </c>
      <c r="H18" s="233">
        <v>0.11799999999999999</v>
      </c>
      <c r="I18" s="17">
        <v>0.152</v>
      </c>
      <c r="J18" s="17">
        <v>0.13</v>
      </c>
      <c r="K18" s="107">
        <v>0.192</v>
      </c>
      <c r="L18" s="216">
        <v>0.11799999999999999</v>
      </c>
      <c r="M18" s="70"/>
      <c r="N18" s="125">
        <v>0.33100000000000002</v>
      </c>
      <c r="O18" s="56">
        <v>0.23300000000000001</v>
      </c>
      <c r="P18" s="56">
        <v>0.191</v>
      </c>
      <c r="Q18" s="62">
        <v>0.16800000000000001</v>
      </c>
      <c r="R18" s="107">
        <v>0.15</v>
      </c>
      <c r="S18" s="128" t="s">
        <v>26</v>
      </c>
    </row>
    <row r="19" spans="1:19" s="52" customFormat="1" ht="15.75" x14ac:dyDescent="0.25">
      <c r="A19" s="102" t="s">
        <v>59</v>
      </c>
      <c r="B19" s="38"/>
      <c r="C19" s="38"/>
      <c r="D19" s="43"/>
      <c r="E19" s="44"/>
      <c r="F19" s="44"/>
      <c r="G19" s="44"/>
      <c r="H19" s="237"/>
      <c r="I19" s="44"/>
      <c r="J19" s="44"/>
      <c r="K19" s="109"/>
      <c r="L19" s="220"/>
      <c r="M19" s="67"/>
      <c r="N19" s="206"/>
      <c r="O19" s="198"/>
      <c r="P19" s="198"/>
      <c r="Q19" s="44"/>
      <c r="R19" s="109"/>
      <c r="S19" s="120"/>
    </row>
    <row r="20" spans="1:19" ht="15.75" x14ac:dyDescent="0.25">
      <c r="A20" s="104"/>
      <c r="B20" s="6" t="s">
        <v>12</v>
      </c>
      <c r="C20" s="6"/>
      <c r="D20" s="16">
        <v>0.26200000000000001</v>
      </c>
      <c r="E20" s="17">
        <v>0.254</v>
      </c>
      <c r="F20" s="17">
        <v>0.253</v>
      </c>
      <c r="G20" s="17">
        <v>0.24099999999999999</v>
      </c>
      <c r="H20" s="233">
        <v>0.248</v>
      </c>
      <c r="I20" s="17">
        <v>0.23899999999999999</v>
      </c>
      <c r="J20" s="17">
        <v>0.254</v>
      </c>
      <c r="K20" s="107">
        <v>0.24399999999999999</v>
      </c>
      <c r="L20" s="216">
        <v>0.26</v>
      </c>
      <c r="M20" s="70"/>
      <c r="N20" s="125">
        <v>0.37</v>
      </c>
      <c r="O20" s="56">
        <v>0.38500000000000001</v>
      </c>
      <c r="P20" s="56">
        <v>0.29299999999999998</v>
      </c>
      <c r="Q20" s="62">
        <v>0.252</v>
      </c>
      <c r="R20" s="107">
        <v>0.246</v>
      </c>
      <c r="S20" s="128" t="s">
        <v>26</v>
      </c>
    </row>
    <row r="21" spans="1:19" ht="15.75" x14ac:dyDescent="0.25">
      <c r="A21" s="105"/>
      <c r="B21" s="11" t="s">
        <v>13</v>
      </c>
      <c r="C21" s="11"/>
      <c r="D21" s="19">
        <v>0.22600000000000001</v>
      </c>
      <c r="E21" s="20">
        <v>0.221</v>
      </c>
      <c r="F21" s="20">
        <v>0.22900000000000001</v>
      </c>
      <c r="G21" s="20">
        <v>0.23799999999999999</v>
      </c>
      <c r="H21" s="234">
        <v>0.23599999999999999</v>
      </c>
      <c r="I21" s="20">
        <v>0.23300000000000001</v>
      </c>
      <c r="J21" s="20">
        <v>0.27100000000000002</v>
      </c>
      <c r="K21" s="108">
        <v>0.28399999999999997</v>
      </c>
      <c r="L21" s="217">
        <v>0.26200000000000001</v>
      </c>
      <c r="M21" s="70"/>
      <c r="N21" s="129">
        <v>0.13400000000000001</v>
      </c>
      <c r="O21" s="59">
        <v>0.114</v>
      </c>
      <c r="P21" s="59">
        <v>0.19400000000000001</v>
      </c>
      <c r="Q21" s="201">
        <v>0.22900000000000001</v>
      </c>
      <c r="R21" s="108">
        <v>0.25800000000000001</v>
      </c>
      <c r="S21" s="130" t="s">
        <v>26</v>
      </c>
    </row>
    <row r="22" spans="1:19" ht="15.75" x14ac:dyDescent="0.25">
      <c r="A22" s="104"/>
      <c r="B22" s="6" t="s">
        <v>14</v>
      </c>
      <c r="C22" s="6"/>
      <c r="D22" s="16">
        <v>0.214</v>
      </c>
      <c r="E22" s="17">
        <v>0.20599999999999999</v>
      </c>
      <c r="F22" s="17">
        <v>0.184</v>
      </c>
      <c r="G22" s="17">
        <v>0.16800000000000001</v>
      </c>
      <c r="H22" s="233">
        <v>0.17199999999999999</v>
      </c>
      <c r="I22" s="17">
        <v>0.157</v>
      </c>
      <c r="J22" s="17">
        <v>0.14000000000000001</v>
      </c>
      <c r="K22" s="107">
        <v>0.115</v>
      </c>
      <c r="L22" s="216">
        <v>0.14199999999999999</v>
      </c>
      <c r="M22" s="70"/>
      <c r="N22" s="125">
        <v>0.13900000000000001</v>
      </c>
      <c r="O22" s="56">
        <v>0.191</v>
      </c>
      <c r="P22" s="56">
        <v>0.20799999999999999</v>
      </c>
      <c r="Q22" s="62">
        <v>0.191</v>
      </c>
      <c r="R22" s="107">
        <v>0.14399999999999999</v>
      </c>
      <c r="S22" s="128" t="s">
        <v>26</v>
      </c>
    </row>
    <row r="23" spans="1:19" ht="15.75" x14ac:dyDescent="0.25">
      <c r="A23" s="105"/>
      <c r="B23" s="11" t="s">
        <v>64</v>
      </c>
      <c r="C23" s="11"/>
      <c r="D23" s="19">
        <v>0.185</v>
      </c>
      <c r="E23" s="20">
        <v>0.20599999999999999</v>
      </c>
      <c r="F23" s="20">
        <v>0.22</v>
      </c>
      <c r="G23" s="20">
        <v>0.23599999999999999</v>
      </c>
      <c r="H23" s="234">
        <v>0.252</v>
      </c>
      <c r="I23" s="20">
        <v>0.216</v>
      </c>
      <c r="J23" s="20">
        <v>0.20599999999999999</v>
      </c>
      <c r="K23" s="108">
        <v>0.215</v>
      </c>
      <c r="L23" s="217">
        <v>0.22</v>
      </c>
      <c r="M23" s="70"/>
      <c r="N23" s="129">
        <v>0.11</v>
      </c>
      <c r="O23" s="59">
        <v>0.13200000000000001</v>
      </c>
      <c r="P23" s="59">
        <v>0.16300000000000001</v>
      </c>
      <c r="Q23" s="201">
        <v>0.214</v>
      </c>
      <c r="R23" s="108">
        <v>0.221</v>
      </c>
      <c r="S23" s="130" t="s">
        <v>26</v>
      </c>
    </row>
    <row r="24" spans="1:19" ht="15.75" x14ac:dyDescent="0.25">
      <c r="A24" s="105"/>
      <c r="B24" s="11" t="s">
        <v>54</v>
      </c>
      <c r="C24" s="11"/>
      <c r="D24" s="19">
        <v>9.8000000000000004E-2</v>
      </c>
      <c r="E24" s="20">
        <v>9.1999999999999998E-2</v>
      </c>
      <c r="F24" s="20">
        <v>9.7000000000000003E-2</v>
      </c>
      <c r="G24" s="20">
        <v>9.7000000000000003E-2</v>
      </c>
      <c r="H24" s="234">
        <v>0.08</v>
      </c>
      <c r="I24" s="20">
        <v>0.13900000000000001</v>
      </c>
      <c r="J24" s="20">
        <v>0.11600000000000001</v>
      </c>
      <c r="K24" s="108">
        <v>0.124</v>
      </c>
      <c r="L24" s="217">
        <v>0.104</v>
      </c>
      <c r="M24" s="70"/>
      <c r="N24" s="129">
        <v>0.22800000000000001</v>
      </c>
      <c r="O24" s="59">
        <v>0.16400000000000001</v>
      </c>
      <c r="P24" s="59">
        <v>0.125</v>
      </c>
      <c r="Q24" s="201">
        <v>9.6000000000000002E-2</v>
      </c>
      <c r="R24" s="108">
        <v>0.11600000000000001</v>
      </c>
      <c r="S24" s="130"/>
    </row>
    <row r="25" spans="1:19" s="52" customFormat="1" ht="15.75" x14ac:dyDescent="0.25">
      <c r="A25" s="102" t="s">
        <v>34</v>
      </c>
      <c r="B25" s="38"/>
      <c r="C25" s="38"/>
      <c r="D25" s="43"/>
      <c r="E25" s="44"/>
      <c r="F25" s="44"/>
      <c r="G25" s="44"/>
      <c r="H25" s="237"/>
      <c r="I25" s="44"/>
      <c r="J25" s="44"/>
      <c r="K25" s="109"/>
      <c r="L25" s="220"/>
      <c r="M25" s="67"/>
      <c r="N25" s="206"/>
      <c r="O25" s="198"/>
      <c r="P25" s="198"/>
      <c r="Q25" s="44"/>
      <c r="R25" s="109"/>
      <c r="S25" s="120"/>
    </row>
    <row r="26" spans="1:19" ht="15.75" x14ac:dyDescent="0.25">
      <c r="A26" s="104"/>
      <c r="B26" s="6" t="s">
        <v>7</v>
      </c>
      <c r="C26" s="6"/>
      <c r="D26" s="27">
        <v>0.65900000000000003</v>
      </c>
      <c r="E26" s="28">
        <v>0.65500000000000003</v>
      </c>
      <c r="F26" s="28">
        <v>0.65500000000000003</v>
      </c>
      <c r="G26" s="28">
        <v>0.65400000000000003</v>
      </c>
      <c r="H26" s="238">
        <v>0.66600000000000004</v>
      </c>
      <c r="I26" s="28">
        <v>0.66832177263969172</v>
      </c>
      <c r="J26" s="28">
        <v>0.671287632406112</v>
      </c>
      <c r="K26" s="110">
        <v>0.66900000000000004</v>
      </c>
      <c r="L26" s="221">
        <v>0.67500000000000004</v>
      </c>
      <c r="M26" s="70"/>
      <c r="N26" s="131">
        <v>0.72899999999999998</v>
      </c>
      <c r="O26" s="60">
        <v>0.70299999999999996</v>
      </c>
      <c r="P26" s="60">
        <v>0.67500000000000004</v>
      </c>
      <c r="Q26" s="202">
        <v>0.65500000000000003</v>
      </c>
      <c r="R26" s="110">
        <v>0.66800000000000004</v>
      </c>
      <c r="S26" s="132" t="s">
        <v>26</v>
      </c>
    </row>
    <row r="27" spans="1:19" ht="15.75" x14ac:dyDescent="0.25">
      <c r="A27" s="105"/>
      <c r="B27" s="11" t="s">
        <v>8</v>
      </c>
      <c r="C27" s="11"/>
      <c r="D27" s="31">
        <v>0.19700000000000001</v>
      </c>
      <c r="E27" s="32">
        <v>0.20399999999999999</v>
      </c>
      <c r="F27" s="32">
        <v>0.20699999999999999</v>
      </c>
      <c r="G27" s="32">
        <v>0.20300000000000001</v>
      </c>
      <c r="H27" s="239">
        <v>0.2</v>
      </c>
      <c r="I27" s="32">
        <v>0.19700000000000001</v>
      </c>
      <c r="J27" s="32">
        <v>0.2</v>
      </c>
      <c r="K27" s="111">
        <v>0.19600000000000001</v>
      </c>
      <c r="L27" s="222">
        <v>0.19400000000000001</v>
      </c>
      <c r="M27" s="70"/>
      <c r="N27" s="133">
        <v>0.16900000000000001</v>
      </c>
      <c r="O27" s="61">
        <v>0.19</v>
      </c>
      <c r="P27" s="61">
        <v>0.2</v>
      </c>
      <c r="Q27" s="65">
        <v>0.20300000000000001</v>
      </c>
      <c r="R27" s="111">
        <v>0.19800000000000001</v>
      </c>
      <c r="S27" s="134" t="s">
        <v>26</v>
      </c>
    </row>
    <row r="28" spans="1:19" ht="15.75" x14ac:dyDescent="0.25">
      <c r="A28" s="104"/>
      <c r="B28" s="6" t="s">
        <v>9</v>
      </c>
      <c r="C28" s="6"/>
      <c r="D28" s="27">
        <v>9.0999999999999998E-2</v>
      </c>
      <c r="E28" s="28">
        <v>8.4000000000000005E-2</v>
      </c>
      <c r="F28" s="28">
        <v>8.2000000000000003E-2</v>
      </c>
      <c r="G28" s="28">
        <v>9.1999999999999998E-2</v>
      </c>
      <c r="H28" s="238">
        <v>8.6999999999999994E-2</v>
      </c>
      <c r="I28" s="28">
        <v>8.4000000000000005E-2</v>
      </c>
      <c r="J28" s="28">
        <v>0.08</v>
      </c>
      <c r="K28" s="110">
        <v>8.2000000000000003E-2</v>
      </c>
      <c r="L28" s="221">
        <v>8.6999999999999994E-2</v>
      </c>
      <c r="M28" s="70"/>
      <c r="N28" s="131">
        <v>6.8000000000000005E-2</v>
      </c>
      <c r="O28" s="60">
        <v>7.9000000000000001E-2</v>
      </c>
      <c r="P28" s="60">
        <v>8.6999999999999994E-2</v>
      </c>
      <c r="Q28" s="202">
        <v>8.7999999999999995E-2</v>
      </c>
      <c r="R28" s="110">
        <v>8.3000000000000004E-2</v>
      </c>
      <c r="S28" s="132" t="s">
        <v>26</v>
      </c>
    </row>
    <row r="29" spans="1:19" ht="15.75" x14ac:dyDescent="0.25">
      <c r="A29" s="105"/>
      <c r="B29" s="11" t="s">
        <v>10</v>
      </c>
      <c r="C29" s="11"/>
      <c r="D29" s="31">
        <v>2.7E-2</v>
      </c>
      <c r="E29" s="32">
        <v>2.5999999999999999E-2</v>
      </c>
      <c r="F29" s="32">
        <v>2.7E-2</v>
      </c>
      <c r="G29" s="32">
        <v>2.1999999999999999E-2</v>
      </c>
      <c r="H29" s="239">
        <v>2.8000000000000001E-2</v>
      </c>
      <c r="I29" s="32">
        <v>0.03</v>
      </c>
      <c r="J29" s="32">
        <v>2.9000000000000001E-2</v>
      </c>
      <c r="K29" s="111">
        <v>2.8000000000000001E-2</v>
      </c>
      <c r="L29" s="222">
        <v>2.7E-2</v>
      </c>
      <c r="M29" s="70"/>
      <c r="N29" s="133">
        <v>1E-3</v>
      </c>
      <c r="O29" s="61">
        <v>0</v>
      </c>
      <c r="P29" s="61">
        <v>1.2999999999999999E-2</v>
      </c>
      <c r="Q29" s="65">
        <v>2.5000000000000001E-2</v>
      </c>
      <c r="R29" s="111">
        <v>2.9000000000000001E-2</v>
      </c>
      <c r="S29" s="134" t="s">
        <v>26</v>
      </c>
    </row>
    <row r="30" spans="1:19" ht="15.75" x14ac:dyDescent="0.25">
      <c r="A30" s="104"/>
      <c r="B30" s="6" t="s">
        <v>11</v>
      </c>
      <c r="C30" s="6"/>
      <c r="D30" s="27">
        <v>1.0999999999999999E-2</v>
      </c>
      <c r="E30" s="28">
        <v>0.01</v>
      </c>
      <c r="F30" s="28">
        <v>1.2E-2</v>
      </c>
      <c r="G30" s="28">
        <v>8.9999999999999993E-3</v>
      </c>
      <c r="H30" s="238">
        <v>7.0000000000000001E-3</v>
      </c>
      <c r="I30" s="28">
        <v>5.0000000000000001E-3</v>
      </c>
      <c r="J30" s="28">
        <v>7.0000000000000001E-3</v>
      </c>
      <c r="K30" s="110">
        <v>7.0000000000000001E-3</v>
      </c>
      <c r="L30" s="221">
        <v>5.0000000000000001E-3</v>
      </c>
      <c r="M30" s="70"/>
      <c r="N30" s="131">
        <v>1.4E-2</v>
      </c>
      <c r="O30" s="60">
        <v>1.4E-2</v>
      </c>
      <c r="P30" s="60">
        <v>8.0000000000000002E-3</v>
      </c>
      <c r="Q30" s="202">
        <v>1.0999999999999999E-2</v>
      </c>
      <c r="R30" s="110">
        <v>7.0000000000000001E-3</v>
      </c>
      <c r="S30" s="132" t="s">
        <v>26</v>
      </c>
    </row>
    <row r="31" spans="1:19" s="52" customFormat="1" ht="15.75" x14ac:dyDescent="0.25">
      <c r="A31" s="102" t="s">
        <v>35</v>
      </c>
      <c r="B31" s="38"/>
      <c r="C31" s="38"/>
      <c r="D31" s="43"/>
      <c r="E31" s="44"/>
      <c r="F31" s="44"/>
      <c r="G31" s="44"/>
      <c r="H31" s="237"/>
      <c r="I31" s="44"/>
      <c r="J31" s="44"/>
      <c r="K31" s="109"/>
      <c r="L31" s="220"/>
      <c r="M31" s="67"/>
      <c r="N31" s="206"/>
      <c r="O31" s="198"/>
      <c r="P31" s="198"/>
      <c r="Q31" s="44"/>
      <c r="R31" s="109"/>
      <c r="S31" s="120"/>
    </row>
    <row r="32" spans="1:19" ht="15.75" x14ac:dyDescent="0.25">
      <c r="A32" s="104"/>
      <c r="B32" s="6" t="s">
        <v>23</v>
      </c>
      <c r="C32" s="6"/>
      <c r="D32" s="27">
        <v>0.86599999999999999</v>
      </c>
      <c r="E32" s="28">
        <v>0.871</v>
      </c>
      <c r="F32" s="28">
        <v>0.871</v>
      </c>
      <c r="G32" s="28">
        <v>0.84</v>
      </c>
      <c r="H32" s="238">
        <v>0.89300000000000002</v>
      </c>
      <c r="I32" s="28">
        <v>0.84799999999999998</v>
      </c>
      <c r="J32" s="28">
        <v>0.84499999999999997</v>
      </c>
      <c r="K32" s="110">
        <v>0.79300000000000004</v>
      </c>
      <c r="L32" s="221">
        <v>0.83299999999999996</v>
      </c>
      <c r="M32" s="70"/>
      <c r="N32" s="131">
        <v>0.81200000000000006</v>
      </c>
      <c r="O32" s="60">
        <v>0.81699999999999995</v>
      </c>
      <c r="P32" s="60">
        <v>0.85199999999999998</v>
      </c>
      <c r="Q32" s="202">
        <v>0.86099999999999999</v>
      </c>
      <c r="R32" s="110">
        <v>0.84099999999999997</v>
      </c>
      <c r="S32" s="132" t="s">
        <v>26</v>
      </c>
    </row>
    <row r="33" spans="1:19" ht="15.75" x14ac:dyDescent="0.25">
      <c r="A33" s="105"/>
      <c r="B33" s="11" t="s">
        <v>24</v>
      </c>
      <c r="C33" s="11"/>
      <c r="D33" s="31">
        <v>0.108</v>
      </c>
      <c r="E33" s="32">
        <v>9.8000000000000004E-2</v>
      </c>
      <c r="F33" s="32">
        <v>0.1</v>
      </c>
      <c r="G33" s="32">
        <v>0.13100000000000001</v>
      </c>
      <c r="H33" s="239">
        <v>8.7999999999999995E-2</v>
      </c>
      <c r="I33" s="32">
        <v>0.13100000000000001</v>
      </c>
      <c r="J33" s="32">
        <v>0.13500000000000001</v>
      </c>
      <c r="K33" s="111">
        <v>0.182</v>
      </c>
      <c r="L33" s="222">
        <v>0.15014734536788032</v>
      </c>
      <c r="M33" s="70"/>
      <c r="N33" s="133">
        <v>0.156</v>
      </c>
      <c r="O33" s="61">
        <v>0.155</v>
      </c>
      <c r="P33" s="61">
        <v>0.123</v>
      </c>
      <c r="Q33" s="65">
        <v>0.11</v>
      </c>
      <c r="R33" s="111">
        <v>0.13700000000000001</v>
      </c>
      <c r="S33" s="134" t="s">
        <v>26</v>
      </c>
    </row>
    <row r="34" spans="1:19" ht="15.75" x14ac:dyDescent="0.25">
      <c r="A34" s="104"/>
      <c r="B34" s="6" t="s">
        <v>11</v>
      </c>
      <c r="C34" s="6"/>
      <c r="D34" s="27">
        <v>1.0999999999999999E-2</v>
      </c>
      <c r="E34" s="28">
        <v>0.01</v>
      </c>
      <c r="F34" s="28">
        <v>1.2E-2</v>
      </c>
      <c r="G34" s="28">
        <v>8.9999999999999993E-3</v>
      </c>
      <c r="H34" s="238">
        <v>7.0000000000000001E-3</v>
      </c>
      <c r="I34" s="28">
        <v>5.0000000000000001E-3</v>
      </c>
      <c r="J34" s="28">
        <v>7.0000000000000001E-3</v>
      </c>
      <c r="K34" s="110">
        <v>7.0000000000000001E-3</v>
      </c>
      <c r="L34" s="221">
        <v>4.6538591603729525E-3</v>
      </c>
      <c r="M34" s="70"/>
      <c r="N34" s="189">
        <v>1.2999999999999999E-2</v>
      </c>
      <c r="O34" s="193">
        <v>1.4E-2</v>
      </c>
      <c r="P34" s="60">
        <v>8.0000000000000002E-3</v>
      </c>
      <c r="Q34" s="202">
        <v>1.0999999999999999E-2</v>
      </c>
      <c r="R34" s="110">
        <v>7.0000000000000001E-3</v>
      </c>
      <c r="S34" s="134"/>
    </row>
    <row r="35" spans="1:19" ht="16.5" thickBot="1" x14ac:dyDescent="0.3">
      <c r="A35" s="184"/>
      <c r="B35" s="185" t="s">
        <v>62</v>
      </c>
      <c r="C35" s="185"/>
      <c r="D35" s="186">
        <v>1.5000000000000013E-2</v>
      </c>
      <c r="E35" s="187">
        <v>2.1000000000000019E-2</v>
      </c>
      <c r="F35" s="187">
        <v>1.7000000000000015E-2</v>
      </c>
      <c r="G35" s="187">
        <v>2.0000000000000018E-2</v>
      </c>
      <c r="H35" s="240">
        <v>1.2000000000000011E-2</v>
      </c>
      <c r="I35" s="187">
        <v>1.6000000000000014E-2</v>
      </c>
      <c r="J35" s="187">
        <v>1.3000000000000012E-2</v>
      </c>
      <c r="K35" s="188">
        <v>1.7999999999999999E-2</v>
      </c>
      <c r="L35" s="223">
        <v>1.2E-2</v>
      </c>
      <c r="M35" s="70"/>
      <c r="N35" s="190">
        <v>1.8999999999999906E-2</v>
      </c>
      <c r="O35" s="191">
        <v>1.4000000000000012E-2</v>
      </c>
      <c r="P35" s="191">
        <v>1.7000000000000015E-2</v>
      </c>
      <c r="Q35" s="203">
        <v>1.8000000000000016E-2</v>
      </c>
      <c r="R35" s="188">
        <v>1.4999999999999999E-2</v>
      </c>
      <c r="S35" s="192" t="s">
        <v>26</v>
      </c>
    </row>
    <row r="36" spans="1:19" ht="16.5" thickBot="1" x14ac:dyDescent="0.3">
      <c r="A36" s="3"/>
      <c r="B36" s="6"/>
      <c r="C36" s="6"/>
      <c r="D36" s="28"/>
      <c r="E36" s="28"/>
      <c r="F36" s="28"/>
      <c r="G36" s="28"/>
      <c r="H36" s="28"/>
      <c r="I36" s="28"/>
      <c r="J36" s="28"/>
      <c r="K36" s="28"/>
      <c r="L36" s="28"/>
      <c r="N36" s="28"/>
      <c r="O36" s="28"/>
      <c r="P36" s="28"/>
      <c r="Q36" s="28"/>
      <c r="R36" s="28"/>
      <c r="S36" s="30"/>
    </row>
    <row r="37" spans="1:19" s="52" customFormat="1" ht="21" x14ac:dyDescent="0.35">
      <c r="A37" s="136" t="s">
        <v>41</v>
      </c>
      <c r="B37" s="137"/>
      <c r="C37" s="137"/>
      <c r="D37" s="137"/>
      <c r="E37" s="138"/>
      <c r="F37" s="138"/>
      <c r="G37" s="138"/>
      <c r="H37" s="136"/>
      <c r="I37" s="138"/>
      <c r="J37" s="138"/>
      <c r="K37" s="139"/>
      <c r="L37" s="224"/>
      <c r="M37" s="67"/>
      <c r="N37" s="151"/>
      <c r="O37" s="152"/>
      <c r="P37" s="152"/>
      <c r="Q37" s="152"/>
      <c r="R37" s="153"/>
      <c r="S37" s="82"/>
    </row>
    <row r="38" spans="1:19" ht="15.75" x14ac:dyDescent="0.25">
      <c r="A38" s="140" t="s">
        <v>15</v>
      </c>
      <c r="B38" s="38"/>
      <c r="C38" s="39"/>
      <c r="D38" s="40"/>
      <c r="E38" s="41"/>
      <c r="F38" s="41"/>
      <c r="G38" s="41"/>
      <c r="H38" s="205"/>
      <c r="I38" s="41"/>
      <c r="J38" s="198"/>
      <c r="K38" s="120"/>
      <c r="L38" s="213"/>
      <c r="M38" s="72"/>
      <c r="N38" s="205"/>
      <c r="O38" s="41"/>
      <c r="P38" s="41"/>
      <c r="Q38" s="41"/>
      <c r="R38" s="103"/>
      <c r="S38" s="42"/>
    </row>
    <row r="39" spans="1:19" ht="15.75" x14ac:dyDescent="0.25">
      <c r="A39" s="141"/>
      <c r="B39" s="11" t="s">
        <v>40</v>
      </c>
      <c r="C39" s="11"/>
      <c r="D39" s="12">
        <v>11.811999999999999</v>
      </c>
      <c r="E39" s="13">
        <v>10.878</v>
      </c>
      <c r="F39" s="13">
        <v>16.890999999999998</v>
      </c>
      <c r="G39" s="13">
        <v>15.427</v>
      </c>
      <c r="H39" s="173">
        <v>13.784000000000001</v>
      </c>
      <c r="I39" s="13">
        <v>16.829999999999998</v>
      </c>
      <c r="J39" s="13">
        <v>16.7</v>
      </c>
      <c r="K39" s="142">
        <v>18.7</v>
      </c>
      <c r="L39" s="215">
        <v>15.5</v>
      </c>
      <c r="M39" s="72"/>
      <c r="N39" s="123">
        <v>10.199999999999999</v>
      </c>
      <c r="O39" s="14">
        <v>16</v>
      </c>
      <c r="P39" s="55">
        <v>32.79</v>
      </c>
      <c r="Q39" s="55">
        <v>55.008000000000003</v>
      </c>
      <c r="R39" s="142">
        <v>66</v>
      </c>
      <c r="S39" s="37" t="s">
        <v>26</v>
      </c>
    </row>
    <row r="40" spans="1:19" ht="15.75" x14ac:dyDescent="0.25">
      <c r="A40" s="143"/>
      <c r="B40" s="6" t="s">
        <v>22</v>
      </c>
      <c r="C40" s="45"/>
      <c r="D40" s="16">
        <v>0.16300000000000001</v>
      </c>
      <c r="E40" s="17">
        <v>0.13600000000000001</v>
      </c>
      <c r="F40" s="17">
        <v>0.19500000000000001</v>
      </c>
      <c r="G40" s="17">
        <v>0.16200000000000001</v>
      </c>
      <c r="H40" s="233">
        <v>0.14599999999999999</v>
      </c>
      <c r="I40" s="17">
        <v>0.16200000000000001</v>
      </c>
      <c r="J40" s="17">
        <v>0.152</v>
      </c>
      <c r="K40" s="107">
        <v>0.14899999999999999</v>
      </c>
      <c r="L40" s="216">
        <v>0.125</v>
      </c>
      <c r="M40" s="72"/>
      <c r="N40" s="154">
        <v>6.4000000000000001E-2</v>
      </c>
      <c r="O40" s="18">
        <v>0.107</v>
      </c>
      <c r="P40" s="62">
        <v>0.14799999999999999</v>
      </c>
      <c r="Q40" s="62">
        <v>0.16400000000000001</v>
      </c>
      <c r="R40" s="107">
        <v>0.152</v>
      </c>
      <c r="S40" s="36" t="s">
        <v>26</v>
      </c>
    </row>
    <row r="41" spans="1:19" ht="15.75" x14ac:dyDescent="0.25">
      <c r="A41" s="141"/>
      <c r="B41" s="11" t="s">
        <v>17</v>
      </c>
      <c r="C41" s="11"/>
      <c r="D41" s="12">
        <f>9742/(1000)</f>
        <v>9.7420000000000009</v>
      </c>
      <c r="E41" s="13">
        <f>8277/(1000)</f>
        <v>8.2769999999999992</v>
      </c>
      <c r="F41" s="13">
        <f>13950/(1000)</f>
        <v>13.95</v>
      </c>
      <c r="G41" s="13">
        <f>12384/(1000)</f>
        <v>12.384</v>
      </c>
      <c r="H41" s="173">
        <f>12099/(1000)</f>
        <v>12.099</v>
      </c>
      <c r="I41" s="13">
        <f>13321/(1000)</f>
        <v>13.321</v>
      </c>
      <c r="J41" s="13">
        <v>14.1</v>
      </c>
      <c r="K41" s="142">
        <v>15</v>
      </c>
      <c r="L41" s="215">
        <v>12.7</v>
      </c>
      <c r="M41" s="72"/>
      <c r="N41" s="123">
        <v>4</v>
      </c>
      <c r="O41" s="14">
        <v>13.5</v>
      </c>
      <c r="P41" s="55">
        <v>28.308</v>
      </c>
      <c r="Q41" s="55">
        <f>SUM(D41:G41)</f>
        <v>44.352999999999994</v>
      </c>
      <c r="R41" s="142">
        <v>54.5</v>
      </c>
      <c r="S41" s="37" t="s">
        <v>26</v>
      </c>
    </row>
    <row r="42" spans="1:19" ht="15.75" x14ac:dyDescent="0.25">
      <c r="A42" s="143"/>
      <c r="B42" s="6"/>
      <c r="C42" s="45" t="s">
        <v>42</v>
      </c>
      <c r="D42" s="16">
        <v>0.13400000000000001</v>
      </c>
      <c r="E42" s="17">
        <v>0.10299999999999999</v>
      </c>
      <c r="F42" s="17">
        <v>0.161</v>
      </c>
      <c r="G42" s="17">
        <v>0.13</v>
      </c>
      <c r="H42" s="233">
        <v>0.128</v>
      </c>
      <c r="I42" s="17">
        <v>0.128</v>
      </c>
      <c r="J42" s="17">
        <v>0.128</v>
      </c>
      <c r="K42" s="107">
        <v>0.11899999999999999</v>
      </c>
      <c r="L42" s="216">
        <v>0.10199999999999999</v>
      </c>
      <c r="M42" s="72"/>
      <c r="N42" s="154">
        <v>2.5000000000000001E-2</v>
      </c>
      <c r="O42" s="18">
        <v>0.09</v>
      </c>
      <c r="P42" s="62">
        <v>0.128</v>
      </c>
      <c r="Q42" s="62">
        <v>0.13300000000000001</v>
      </c>
      <c r="R42" s="107">
        <v>0.126</v>
      </c>
      <c r="S42" s="36" t="s">
        <v>26</v>
      </c>
    </row>
    <row r="43" spans="1:19" ht="15.75" x14ac:dyDescent="0.25">
      <c r="A43" s="141"/>
      <c r="B43" s="11" t="s">
        <v>18</v>
      </c>
      <c r="C43" s="11"/>
      <c r="D43" s="46">
        <v>0.18</v>
      </c>
      <c r="E43" s="47">
        <v>-0.41</v>
      </c>
      <c r="F43" s="47">
        <v>0.33</v>
      </c>
      <c r="G43" s="47">
        <v>0.28999999999999998</v>
      </c>
      <c r="H43" s="241">
        <v>0.27</v>
      </c>
      <c r="I43" s="47">
        <v>0.2859353502787263</v>
      </c>
      <c r="J43" s="47">
        <v>0.3</v>
      </c>
      <c r="K43" s="144">
        <v>0.32</v>
      </c>
      <c r="L43" s="225">
        <v>0.27</v>
      </c>
      <c r="M43" s="72"/>
      <c r="N43" s="155">
        <v>0</v>
      </c>
      <c r="O43" s="48">
        <v>0.22</v>
      </c>
      <c r="P43" s="63">
        <v>0.79</v>
      </c>
      <c r="Q43" s="63">
        <v>0.63</v>
      </c>
      <c r="R43" s="144">
        <v>1.17</v>
      </c>
      <c r="S43" s="37" t="s">
        <v>26</v>
      </c>
    </row>
    <row r="44" spans="1:19" ht="15.75" x14ac:dyDescent="0.25">
      <c r="A44" s="145"/>
      <c r="B44" s="34" t="s">
        <v>39</v>
      </c>
      <c r="C44" s="34"/>
      <c r="D44" s="21">
        <v>19381</v>
      </c>
      <c r="E44" s="22">
        <v>20300</v>
      </c>
      <c r="F44" s="22">
        <v>20656</v>
      </c>
      <c r="G44" s="22">
        <v>20520</v>
      </c>
      <c r="H44" s="242">
        <v>33957</v>
      </c>
      <c r="I44" s="22">
        <v>46382</v>
      </c>
      <c r="J44" s="22">
        <v>46501</v>
      </c>
      <c r="K44" s="146">
        <v>46604</v>
      </c>
      <c r="L44" s="226">
        <v>47646</v>
      </c>
      <c r="M44" s="72"/>
      <c r="N44" s="156">
        <v>17980</v>
      </c>
      <c r="O44" s="23">
        <v>18474</v>
      </c>
      <c r="P44" s="64">
        <v>19314</v>
      </c>
      <c r="Q44" s="64">
        <v>20472.741028323922</v>
      </c>
      <c r="R44" s="146">
        <v>43821</v>
      </c>
      <c r="S44" s="10"/>
    </row>
    <row r="45" spans="1:19" ht="15.75" x14ac:dyDescent="0.25">
      <c r="A45" s="140" t="s">
        <v>55</v>
      </c>
      <c r="B45" s="38"/>
      <c r="C45" s="39"/>
      <c r="D45" s="40"/>
      <c r="E45" s="41"/>
      <c r="F45" s="41"/>
      <c r="G45" s="41"/>
      <c r="H45" s="205"/>
      <c r="I45" s="41"/>
      <c r="J45" s="198"/>
      <c r="K45" s="120"/>
      <c r="L45" s="213"/>
      <c r="M45" s="72"/>
      <c r="N45" s="205"/>
      <c r="O45" s="41"/>
      <c r="P45" s="41"/>
      <c r="Q45" s="41"/>
      <c r="R45" s="103"/>
      <c r="S45" s="42"/>
    </row>
    <row r="46" spans="1:19" ht="15.75" x14ac:dyDescent="0.25">
      <c r="A46" s="141"/>
      <c r="B46" s="11" t="s">
        <v>40</v>
      </c>
      <c r="C46" s="11"/>
      <c r="D46" s="12">
        <v>12.755000000000001</v>
      </c>
      <c r="E46" s="13">
        <v>13.659000000000001</v>
      </c>
      <c r="F46" s="13">
        <v>18.149000000000001</v>
      </c>
      <c r="G46" s="13">
        <v>16.314</v>
      </c>
      <c r="H46" s="173">
        <v>16.138000000000002</v>
      </c>
      <c r="I46" s="13">
        <v>19.05</v>
      </c>
      <c r="J46" s="13">
        <v>19.2</v>
      </c>
      <c r="K46" s="142">
        <v>20.6</v>
      </c>
      <c r="L46" s="215">
        <v>18.8</v>
      </c>
      <c r="M46" s="72"/>
      <c r="N46" s="157" t="s">
        <v>26</v>
      </c>
      <c r="O46" s="77">
        <v>20.100000000000001</v>
      </c>
      <c r="P46" s="76">
        <v>37.759</v>
      </c>
      <c r="Q46" s="76">
        <v>60.877000000000002</v>
      </c>
      <c r="R46" s="106">
        <v>74.900000000000006</v>
      </c>
      <c r="S46" s="37" t="s">
        <v>26</v>
      </c>
    </row>
    <row r="47" spans="1:19" ht="15.75" x14ac:dyDescent="0.25">
      <c r="A47" s="143"/>
      <c r="B47" s="6" t="s">
        <v>22</v>
      </c>
      <c r="C47" s="6"/>
      <c r="D47" s="16">
        <v>0.17499999999999999</v>
      </c>
      <c r="E47" s="17">
        <v>0.17</v>
      </c>
      <c r="F47" s="17">
        <v>0.21</v>
      </c>
      <c r="G47" s="17">
        <v>0.17100000000000001</v>
      </c>
      <c r="H47" s="233">
        <v>0.17100000000000001</v>
      </c>
      <c r="I47" s="17">
        <v>0.184</v>
      </c>
      <c r="J47" s="17">
        <v>0.17399999999999999</v>
      </c>
      <c r="K47" s="107">
        <v>0.16400000000000001</v>
      </c>
      <c r="L47" s="216">
        <v>0.152</v>
      </c>
      <c r="M47" s="72"/>
      <c r="N47" s="127" t="s">
        <v>26</v>
      </c>
      <c r="O47" s="25">
        <v>0.13400000000000001</v>
      </c>
      <c r="P47" s="56">
        <v>0.17</v>
      </c>
      <c r="Q47" s="56">
        <v>0.182</v>
      </c>
      <c r="R47" s="128">
        <v>0.17299999999999999</v>
      </c>
      <c r="S47" s="36" t="s">
        <v>26</v>
      </c>
    </row>
    <row r="48" spans="1:19" ht="15.75" x14ac:dyDescent="0.25">
      <c r="A48" s="141"/>
      <c r="B48" s="11" t="s">
        <v>17</v>
      </c>
      <c r="C48" s="11"/>
      <c r="D48" s="12">
        <f>10819/(1000)</f>
        <v>10.819000000000001</v>
      </c>
      <c r="E48" s="13">
        <f>11761/(1000)</f>
        <v>11.760999999999999</v>
      </c>
      <c r="F48" s="13">
        <f>17509/(1000)</f>
        <v>17.509</v>
      </c>
      <c r="G48" s="13">
        <f>13771/(1000)</f>
        <v>13.771000000000001</v>
      </c>
      <c r="H48" s="173">
        <f>14373/(1000)</f>
        <v>14.372999999999999</v>
      </c>
      <c r="I48" s="13">
        <f>16935/(1000)</f>
        <v>16.934999999999999</v>
      </c>
      <c r="J48" s="13">
        <v>17.2</v>
      </c>
      <c r="K48" s="142">
        <v>17</v>
      </c>
      <c r="L48" s="215">
        <v>16.5</v>
      </c>
      <c r="M48" s="72"/>
      <c r="N48" s="157" t="s">
        <v>26</v>
      </c>
      <c r="O48" s="77">
        <v>19.3</v>
      </c>
      <c r="P48" s="76">
        <v>35.457999999999998</v>
      </c>
      <c r="Q48" s="76">
        <f>SUM(D48:G48)</f>
        <v>53.86</v>
      </c>
      <c r="R48" s="106">
        <v>65.5</v>
      </c>
      <c r="S48" s="15" t="e">
        <f>RIGHT(#REF!,4)&amp;"-"&amp;RIGHT(#REF!,4)</f>
        <v>#REF!</v>
      </c>
    </row>
    <row r="49" spans="1:19" ht="15.75" x14ac:dyDescent="0.25">
      <c r="A49" s="143"/>
      <c r="B49" s="6"/>
      <c r="C49" s="45" t="s">
        <v>16</v>
      </c>
      <c r="D49" s="16">
        <v>0.14899999999999999</v>
      </c>
      <c r="E49" s="17">
        <v>0.14699999999999999</v>
      </c>
      <c r="F49" s="17">
        <v>0.20300000000000001</v>
      </c>
      <c r="G49" s="17">
        <v>0.14499999999999999</v>
      </c>
      <c r="H49" s="233">
        <v>0.152</v>
      </c>
      <c r="I49" s="17">
        <v>0.16300000000000001</v>
      </c>
      <c r="J49" s="17">
        <v>0.156</v>
      </c>
      <c r="K49" s="107">
        <v>0.13600000000000001</v>
      </c>
      <c r="L49" s="216">
        <v>0.13300000000000001</v>
      </c>
      <c r="M49" s="72"/>
      <c r="N49" s="127" t="s">
        <v>26</v>
      </c>
      <c r="O49" s="25">
        <v>0.129</v>
      </c>
      <c r="P49" s="56">
        <v>0.16</v>
      </c>
      <c r="Q49" s="56">
        <v>0.161</v>
      </c>
      <c r="R49" s="128">
        <v>0.151</v>
      </c>
      <c r="S49" s="10" t="s">
        <v>26</v>
      </c>
    </row>
    <row r="50" spans="1:19" ht="15.75" x14ac:dyDescent="0.25">
      <c r="A50" s="141"/>
      <c r="B50" s="11" t="s">
        <v>18</v>
      </c>
      <c r="C50" s="11"/>
      <c r="D50" s="46">
        <v>0.24</v>
      </c>
      <c r="E50" s="47">
        <v>0.26</v>
      </c>
      <c r="F50" s="47">
        <v>0.39</v>
      </c>
      <c r="G50" s="47">
        <v>0.3</v>
      </c>
      <c r="H50" s="241">
        <v>0.31</v>
      </c>
      <c r="I50" s="47">
        <v>0.37</v>
      </c>
      <c r="J50" s="47">
        <v>0.37</v>
      </c>
      <c r="K50" s="144">
        <v>0.37</v>
      </c>
      <c r="L50" s="225">
        <v>0.35</v>
      </c>
      <c r="M50" s="72"/>
      <c r="N50" s="158" t="s">
        <v>26</v>
      </c>
      <c r="O50" s="37" t="s">
        <v>26</v>
      </c>
      <c r="P50" s="78">
        <v>0.87</v>
      </c>
      <c r="Q50" s="78">
        <v>1.19</v>
      </c>
      <c r="R50" s="159">
        <v>1.42</v>
      </c>
      <c r="S50" s="37"/>
    </row>
    <row r="51" spans="1:19" ht="16.5" thickBot="1" x14ac:dyDescent="0.3">
      <c r="A51" s="147"/>
      <c r="B51" s="112" t="s">
        <v>56</v>
      </c>
      <c r="C51" s="112"/>
      <c r="D51" s="148">
        <v>44178</v>
      </c>
      <c r="E51" s="149">
        <v>45096</v>
      </c>
      <c r="F51" s="149">
        <v>45414</v>
      </c>
      <c r="G51" s="149">
        <v>45278</v>
      </c>
      <c r="H51" s="243">
        <v>45980</v>
      </c>
      <c r="I51" s="149">
        <v>46382</v>
      </c>
      <c r="J51" s="149">
        <v>46501</v>
      </c>
      <c r="K51" s="150">
        <v>46604</v>
      </c>
      <c r="L51" s="227">
        <v>47646</v>
      </c>
      <c r="M51" s="72"/>
      <c r="N51" s="160" t="s">
        <v>26</v>
      </c>
      <c r="O51" s="161" t="s">
        <v>26</v>
      </c>
      <c r="P51" s="162">
        <v>40741.910626656892</v>
      </c>
      <c r="Q51" s="162">
        <v>45250</v>
      </c>
      <c r="R51" s="163">
        <v>46123</v>
      </c>
      <c r="S51" s="49"/>
    </row>
    <row r="52" spans="1:19" s="2" customFormat="1" ht="16.5" thickBot="1" x14ac:dyDescent="0.3">
      <c r="A52" s="35"/>
      <c r="B52" s="6"/>
      <c r="C52" s="6"/>
      <c r="D52" s="21"/>
      <c r="E52" s="22"/>
      <c r="F52" s="22"/>
      <c r="G52" s="22"/>
      <c r="H52" s="22"/>
      <c r="I52" s="22"/>
      <c r="J52" s="22"/>
      <c r="K52" s="22"/>
      <c r="L52" s="22"/>
      <c r="M52" s="6"/>
      <c r="N52" s="135"/>
      <c r="O52" s="135"/>
      <c r="P52" s="135"/>
      <c r="Q52" s="135"/>
      <c r="R52" s="135"/>
      <c r="S52" s="10"/>
    </row>
    <row r="53" spans="1:19" s="52" customFormat="1" ht="21" x14ac:dyDescent="0.35">
      <c r="A53" s="136" t="s">
        <v>25</v>
      </c>
      <c r="B53" s="137"/>
      <c r="C53" s="137"/>
      <c r="D53" s="137"/>
      <c r="E53" s="138"/>
      <c r="F53" s="138"/>
      <c r="G53" s="138"/>
      <c r="H53" s="136"/>
      <c r="I53" s="138"/>
      <c r="J53" s="138"/>
      <c r="K53" s="139"/>
      <c r="L53" s="224"/>
      <c r="M53" s="67"/>
      <c r="N53" s="151"/>
      <c r="O53" s="152"/>
      <c r="P53" s="152"/>
      <c r="Q53" s="152"/>
      <c r="R53" s="153"/>
      <c r="S53" s="82"/>
    </row>
    <row r="54" spans="1:19" ht="15.75" x14ac:dyDescent="0.25">
      <c r="A54" s="141" t="s">
        <v>36</v>
      </c>
      <c r="B54" s="11"/>
      <c r="C54" s="11"/>
      <c r="D54" s="31">
        <v>0.34200000000000003</v>
      </c>
      <c r="E54" s="32">
        <v>0.33400000000000002</v>
      </c>
      <c r="F54" s="32">
        <v>0.32</v>
      </c>
      <c r="G54" s="32">
        <v>0.318</v>
      </c>
      <c r="H54" s="239">
        <v>0.34499999999999997</v>
      </c>
      <c r="I54" s="32">
        <v>0.31728323699421968</v>
      </c>
      <c r="J54" s="32">
        <v>0.32</v>
      </c>
      <c r="K54" s="111">
        <v>0.23400000000000001</v>
      </c>
      <c r="L54" s="222">
        <v>0.29399999999999998</v>
      </c>
      <c r="M54" s="66"/>
      <c r="N54" s="164">
        <v>0.24</v>
      </c>
      <c r="O54" s="65">
        <v>0.23599999999999999</v>
      </c>
      <c r="P54" s="65">
        <v>0.29699999999999999</v>
      </c>
      <c r="Q54" s="65">
        <v>0.32</v>
      </c>
      <c r="R54" s="111">
        <v>0.31</v>
      </c>
      <c r="S54" s="33"/>
    </row>
    <row r="55" spans="1:19" ht="16.5" thickBot="1" x14ac:dyDescent="0.3">
      <c r="A55" s="147" t="s">
        <v>37</v>
      </c>
      <c r="B55" s="112"/>
      <c r="C55" s="112"/>
      <c r="D55" s="113">
        <v>0.46100000000000002</v>
      </c>
      <c r="E55" s="114">
        <v>0.45200000000000001</v>
      </c>
      <c r="F55" s="114">
        <v>0.443</v>
      </c>
      <c r="G55" s="114">
        <v>0.47</v>
      </c>
      <c r="H55" s="244">
        <v>0.48199999999999998</v>
      </c>
      <c r="I55" s="114">
        <v>0.4677938342967245</v>
      </c>
      <c r="J55" s="114">
        <v>0.45200000000000001</v>
      </c>
      <c r="K55" s="115">
        <v>0.41599999999999998</v>
      </c>
      <c r="L55" s="228">
        <v>0.42</v>
      </c>
      <c r="M55" s="66"/>
      <c r="N55" s="165">
        <v>0.36799999999999999</v>
      </c>
      <c r="O55" s="166">
        <v>0.35299999999999998</v>
      </c>
      <c r="P55" s="166">
        <v>0.42599999999999999</v>
      </c>
      <c r="Q55" s="166">
        <v>0.44600000000000001</v>
      </c>
      <c r="R55" s="115">
        <v>0.44400000000000001</v>
      </c>
      <c r="S55" s="29"/>
    </row>
    <row r="56" spans="1:19" ht="15.75" thickBot="1" x14ac:dyDescent="0.3">
      <c r="C56" s="53"/>
      <c r="H56" s="5"/>
      <c r="I56" s="5"/>
      <c r="J56" s="1"/>
      <c r="K56" s="1"/>
      <c r="L56" s="5"/>
      <c r="M56" s="66"/>
    </row>
    <row r="57" spans="1:19" s="52" customFormat="1" ht="21" x14ac:dyDescent="0.35">
      <c r="A57" s="136" t="s">
        <v>38</v>
      </c>
      <c r="B57" s="137"/>
      <c r="C57" s="137"/>
      <c r="D57" s="137"/>
      <c r="E57" s="138"/>
      <c r="F57" s="138"/>
      <c r="G57" s="138"/>
      <c r="H57" s="136"/>
      <c r="I57" s="138"/>
      <c r="J57" s="138"/>
      <c r="K57" s="139"/>
      <c r="L57" s="224"/>
      <c r="M57" s="67"/>
      <c r="N57" s="151"/>
      <c r="O57" s="152"/>
      <c r="P57" s="152"/>
      <c r="Q57" s="152"/>
      <c r="R57" s="153"/>
      <c r="S57" s="82"/>
    </row>
    <row r="58" spans="1:19" ht="15.75" x14ac:dyDescent="0.25">
      <c r="A58" s="143" t="s">
        <v>19</v>
      </c>
      <c r="B58" s="6"/>
      <c r="C58" s="6"/>
      <c r="D58" s="7">
        <v>-5.3730000000000002</v>
      </c>
      <c r="E58" s="8">
        <v>14.702</v>
      </c>
      <c r="F58" s="8">
        <v>4.0659999999999998</v>
      </c>
      <c r="G58" s="8">
        <v>21.396999999999998</v>
      </c>
      <c r="H58" s="172">
        <v>23.9</v>
      </c>
      <c r="I58" s="8">
        <v>-7.8</v>
      </c>
      <c r="J58" s="8">
        <v>1</v>
      </c>
      <c r="K58" s="168">
        <v>12.2</v>
      </c>
      <c r="L58" s="214">
        <v>-15.3</v>
      </c>
      <c r="M58" s="66"/>
      <c r="N58" s="172">
        <v>4.2</v>
      </c>
      <c r="O58" s="7">
        <v>22.3</v>
      </c>
      <c r="P58" s="54">
        <v>22.268999999999998</v>
      </c>
      <c r="Q58" s="54">
        <v>34.799999999999997</v>
      </c>
      <c r="R58" s="168">
        <v>29.3</v>
      </c>
      <c r="S58" s="9"/>
    </row>
    <row r="59" spans="1:19" ht="15.75" x14ac:dyDescent="0.25">
      <c r="A59" s="141" t="s">
        <v>43</v>
      </c>
      <c r="B59" s="11"/>
      <c r="C59" s="11"/>
      <c r="D59" s="12">
        <v>0.36199999999999999</v>
      </c>
      <c r="E59" s="13">
        <v>10.416</v>
      </c>
      <c r="F59" s="13">
        <v>17.376000000000001</v>
      </c>
      <c r="G59" s="13">
        <v>26.366</v>
      </c>
      <c r="H59" s="173">
        <v>-4.7450000000000001</v>
      </c>
      <c r="I59" s="13">
        <v>6.3739999999999997</v>
      </c>
      <c r="J59" s="13">
        <v>11.1</v>
      </c>
      <c r="K59" s="142">
        <v>35.799999999999997</v>
      </c>
      <c r="L59" s="215">
        <v>-11.7</v>
      </c>
      <c r="M59" s="66"/>
      <c r="N59" s="173">
        <v>-1.1000000000000001</v>
      </c>
      <c r="O59" s="12">
        <v>26.1</v>
      </c>
      <c r="P59" s="55">
        <v>26.111999999999998</v>
      </c>
      <c r="Q59" s="55">
        <v>54.52</v>
      </c>
      <c r="R59" s="142">
        <v>48.5</v>
      </c>
      <c r="S59" s="14"/>
    </row>
    <row r="60" spans="1:19" ht="15.75" x14ac:dyDescent="0.25">
      <c r="A60" s="143" t="s">
        <v>44</v>
      </c>
      <c r="B60" s="6"/>
      <c r="C60" s="6"/>
      <c r="D60" s="7">
        <v>-6.4009999999999998</v>
      </c>
      <c r="E60" s="8">
        <v>-0.75800000000000001</v>
      </c>
      <c r="F60" s="8">
        <v>-6.4029999999999996</v>
      </c>
      <c r="G60" s="8">
        <v>-3.8460000000000001</v>
      </c>
      <c r="H60" s="172">
        <v>-3.7189999999999999</v>
      </c>
      <c r="I60" s="8">
        <v>-12.819000000000001</v>
      </c>
      <c r="J60" s="8">
        <v>-14.8</v>
      </c>
      <c r="K60" s="168">
        <v>-28.3</v>
      </c>
      <c r="L60" s="214">
        <v>-6.5</v>
      </c>
      <c r="M60" s="66"/>
      <c r="N60" s="172">
        <v>-19.3</v>
      </c>
      <c r="O60" s="7">
        <v>-9</v>
      </c>
      <c r="P60" s="54">
        <v>-9.0299999999999994</v>
      </c>
      <c r="Q60" s="54">
        <v>-17.408000000000001</v>
      </c>
      <c r="R60" s="168">
        <v>-59.6</v>
      </c>
      <c r="S60" s="9"/>
    </row>
    <row r="61" spans="1:19" ht="15.75" x14ac:dyDescent="0.25">
      <c r="A61" s="141" t="s">
        <v>45</v>
      </c>
      <c r="B61" s="11"/>
      <c r="C61" s="11"/>
      <c r="D61" s="12">
        <v>0</v>
      </c>
      <c r="E61" s="13">
        <v>4.8449999999999998</v>
      </c>
      <c r="F61" s="13">
        <v>-5.9480000000000004</v>
      </c>
      <c r="G61" s="13">
        <v>-0.45500000000000002</v>
      </c>
      <c r="H61" s="173">
        <v>31.309000000000001</v>
      </c>
      <c r="I61" s="13">
        <v>-0.21199999999999999</v>
      </c>
      <c r="J61" s="13">
        <v>3.6</v>
      </c>
      <c r="K61" s="142">
        <v>4.0999999999999996</v>
      </c>
      <c r="L61" s="215">
        <v>4</v>
      </c>
      <c r="M61" s="66"/>
      <c r="N61" s="173">
        <v>26.3</v>
      </c>
      <c r="O61" s="12">
        <v>6.5</v>
      </c>
      <c r="P61" s="55">
        <v>6.46</v>
      </c>
      <c r="Q61" s="55">
        <v>-1.5580000000000001</v>
      </c>
      <c r="R61" s="142">
        <v>38.799999999999997</v>
      </c>
      <c r="S61" s="14"/>
    </row>
    <row r="62" spans="1:19" ht="15.75" x14ac:dyDescent="0.25">
      <c r="A62" s="143" t="s">
        <v>46</v>
      </c>
      <c r="B62" s="6"/>
      <c r="C62" s="6"/>
      <c r="D62" s="7">
        <v>0.66600000000000004</v>
      </c>
      <c r="E62" s="8">
        <v>0.19900000000000001</v>
      </c>
      <c r="F62" s="8">
        <v>-0.95899999999999996</v>
      </c>
      <c r="G62" s="8">
        <v>-0.66800000000000004</v>
      </c>
      <c r="H62" s="172">
        <v>1.095</v>
      </c>
      <c r="I62" s="8">
        <v>-1.149</v>
      </c>
      <c r="J62" s="8">
        <v>1.1000000000000001</v>
      </c>
      <c r="K62" s="168">
        <v>0.6</v>
      </c>
      <c r="L62" s="214">
        <v>-1.1000000000000001</v>
      </c>
      <c r="M62" s="66"/>
      <c r="N62" s="172">
        <v>-1.7</v>
      </c>
      <c r="O62" s="7">
        <v>-1.3</v>
      </c>
      <c r="P62" s="54">
        <v>-1.2729999999999999</v>
      </c>
      <c r="Q62" s="54">
        <v>-0.76200000000000001</v>
      </c>
      <c r="R62" s="168">
        <v>1.6</v>
      </c>
      <c r="S62" s="9"/>
    </row>
    <row r="63" spans="1:19" ht="15.75" x14ac:dyDescent="0.25">
      <c r="A63" s="141" t="s">
        <v>20</v>
      </c>
      <c r="B63" s="11"/>
      <c r="C63" s="11"/>
      <c r="D63" s="12">
        <v>48.631</v>
      </c>
      <c r="E63" s="13">
        <v>63.332999999999998</v>
      </c>
      <c r="F63" s="13">
        <v>67.399000000000001</v>
      </c>
      <c r="G63" s="13">
        <v>88.796000000000006</v>
      </c>
      <c r="H63" s="173">
        <v>112.73562505989139</v>
      </c>
      <c r="I63" s="13">
        <v>104.93</v>
      </c>
      <c r="J63" s="13">
        <v>105.9</v>
      </c>
      <c r="K63" s="142">
        <v>118.1</v>
      </c>
      <c r="L63" s="215">
        <v>102.8</v>
      </c>
      <c r="M63" s="66"/>
      <c r="N63" s="173">
        <v>30.7</v>
      </c>
      <c r="O63" s="12">
        <v>52.9</v>
      </c>
      <c r="P63" s="55">
        <v>54.003999999999998</v>
      </c>
      <c r="Q63" s="55">
        <v>88.796000000000006</v>
      </c>
      <c r="R63" s="142">
        <v>118.1</v>
      </c>
      <c r="S63" s="14"/>
    </row>
    <row r="64" spans="1:19" ht="15.75" x14ac:dyDescent="0.25">
      <c r="A64" s="143" t="s">
        <v>47</v>
      </c>
      <c r="B64" s="6"/>
      <c r="C64" s="6"/>
      <c r="D64" s="7">
        <f>39848.3422/(1000)</f>
        <v>39.848342199999998</v>
      </c>
      <c r="E64" s="8">
        <f>45269.77717/(1000)</f>
        <v>45.269777170000005</v>
      </c>
      <c r="F64" s="8">
        <f>50926.9481099999/(1000)</f>
        <v>50.926948109999906</v>
      </c>
      <c r="G64" s="8">
        <f>59472.2996/(1000)</f>
        <v>59.472299599999999</v>
      </c>
      <c r="H64" s="172">
        <f>54234.9222699999/(1000)</f>
        <v>54.234922269999899</v>
      </c>
      <c r="I64" s="8">
        <f>68185.9414299999/(1000)</f>
        <v>68.1859414299999</v>
      </c>
      <c r="J64" s="8">
        <v>67.900000000000006</v>
      </c>
      <c r="K64" s="168">
        <v>78.900000000000006</v>
      </c>
      <c r="L64" s="214">
        <v>75.7</v>
      </c>
      <c r="M64" s="71"/>
      <c r="N64" s="172">
        <v>28.2</v>
      </c>
      <c r="O64" s="7">
        <v>27.5</v>
      </c>
      <c r="P64" s="54">
        <v>41.487643159999976</v>
      </c>
      <c r="Q64" s="54">
        <v>59.5</v>
      </c>
      <c r="R64" s="168">
        <v>78.900000000000006</v>
      </c>
      <c r="S64" s="4"/>
    </row>
    <row r="65" spans="1:20" ht="15.75" x14ac:dyDescent="0.25">
      <c r="A65" s="141" t="s">
        <v>48</v>
      </c>
      <c r="B65" s="11"/>
      <c r="C65" s="11"/>
      <c r="D65" s="12">
        <f>34832.38859/(1000)</f>
        <v>34.832388590000001</v>
      </c>
      <c r="E65" s="13">
        <f>32105.84204/(1000)</f>
        <v>32.105842039999999</v>
      </c>
      <c r="F65" s="13">
        <f>33416.62284/(1000)</f>
        <v>33.416622840000002</v>
      </c>
      <c r="G65" s="13">
        <f>24474.91818/(1000)</f>
        <v>24.47491818</v>
      </c>
      <c r="H65" s="173">
        <f>41961.21362/(1000)</f>
        <v>41.961213620000002</v>
      </c>
      <c r="I65" s="13">
        <f>36817.04488/(1000)</f>
        <v>36.817044880000005</v>
      </c>
      <c r="J65" s="13">
        <v>44.3</v>
      </c>
      <c r="K65" s="142">
        <v>33.4</v>
      </c>
      <c r="L65" s="215">
        <v>51.8</v>
      </c>
      <c r="M65" s="71"/>
      <c r="N65" s="173">
        <v>9.8000000000000007</v>
      </c>
      <c r="O65" s="12">
        <v>14</v>
      </c>
      <c r="P65" s="55">
        <v>23.883306759999972</v>
      </c>
      <c r="Q65" s="55">
        <v>24.5</v>
      </c>
      <c r="R65" s="142">
        <v>33.4</v>
      </c>
      <c r="S65" s="51"/>
    </row>
    <row r="66" spans="1:20" ht="16.5" thickBot="1" x14ac:dyDescent="0.3">
      <c r="A66" s="147" t="s">
        <v>49</v>
      </c>
      <c r="B66" s="112"/>
      <c r="C66" s="112"/>
      <c r="D66" s="169">
        <v>101.1754907</v>
      </c>
      <c r="E66" s="170">
        <v>107.64132604000002</v>
      </c>
      <c r="F66" s="170">
        <v>124.74997916000004</v>
      </c>
      <c r="G66" s="170">
        <v>183.6</v>
      </c>
      <c r="H66" s="174">
        <v>175.99912552999973</v>
      </c>
      <c r="I66" s="170">
        <v>180.3544203499998</v>
      </c>
      <c r="J66" s="170">
        <v>191.6</v>
      </c>
      <c r="K66" s="171">
        <v>251</v>
      </c>
      <c r="L66" s="229">
        <v>207</v>
      </c>
      <c r="M66" s="71"/>
      <c r="N66" s="174">
        <v>55.9</v>
      </c>
      <c r="O66" s="169">
        <v>68.7</v>
      </c>
      <c r="P66" s="204">
        <v>92.521422209999926</v>
      </c>
      <c r="Q66" s="204">
        <v>183.6</v>
      </c>
      <c r="R66" s="171">
        <v>251</v>
      </c>
      <c r="S66" s="4"/>
    </row>
    <row r="67" spans="1:20" ht="15.75" thickBot="1" x14ac:dyDescent="0.3"/>
    <row r="68" spans="1:20" s="52" customFormat="1" ht="21" x14ac:dyDescent="0.35">
      <c r="A68" s="136" t="s">
        <v>21</v>
      </c>
      <c r="B68" s="137"/>
      <c r="C68" s="167"/>
      <c r="D68" s="138"/>
      <c r="E68" s="138"/>
      <c r="F68" s="138"/>
      <c r="G68" s="138"/>
      <c r="H68" s="136"/>
      <c r="I68" s="138"/>
      <c r="J68" s="138"/>
      <c r="K68" s="139"/>
      <c r="L68" s="224"/>
      <c r="M68" s="67"/>
      <c r="N68" s="151"/>
      <c r="O68" s="152"/>
      <c r="P68" s="152"/>
      <c r="Q68" s="152"/>
      <c r="R68" s="153"/>
      <c r="S68" s="82"/>
    </row>
    <row r="69" spans="1:20" ht="15.75" x14ac:dyDescent="0.25">
      <c r="A69" s="143" t="s">
        <v>51</v>
      </c>
      <c r="B69" s="35"/>
      <c r="C69" s="98"/>
      <c r="D69" s="22">
        <v>5806</v>
      </c>
      <c r="E69" s="22">
        <v>6166</v>
      </c>
      <c r="F69" s="22">
        <v>6552</v>
      </c>
      <c r="G69" s="22">
        <v>6968</v>
      </c>
      <c r="H69" s="242">
        <v>7310</v>
      </c>
      <c r="I69" s="22">
        <v>7750</v>
      </c>
      <c r="J69" s="22">
        <v>8132</v>
      </c>
      <c r="K69" s="146">
        <v>8495</v>
      </c>
      <c r="L69" s="226">
        <v>8719</v>
      </c>
      <c r="M69" s="72"/>
      <c r="N69" s="179">
        <v>3945</v>
      </c>
      <c r="O69" s="73">
        <v>3782</v>
      </c>
      <c r="P69" s="73">
        <v>5350</v>
      </c>
      <c r="Q69" s="73">
        <f>+G69</f>
        <v>6968</v>
      </c>
      <c r="R69" s="180">
        <v>8495</v>
      </c>
      <c r="S69" s="69"/>
      <c r="T69" s="68"/>
    </row>
    <row r="70" spans="1:20" ht="16.5" thickBot="1" x14ac:dyDescent="0.3">
      <c r="A70" s="147" t="s">
        <v>53</v>
      </c>
      <c r="B70" s="175"/>
      <c r="C70" s="176"/>
      <c r="D70" s="177">
        <v>0.40300000000000002</v>
      </c>
      <c r="E70" s="177">
        <v>0.378</v>
      </c>
      <c r="F70" s="177">
        <v>0.35799999999999998</v>
      </c>
      <c r="G70" s="177">
        <v>0.30199999999999999</v>
      </c>
      <c r="H70" s="245">
        <v>0.25900000000000001</v>
      </c>
      <c r="I70" s="177">
        <v>0.25700000000000001</v>
      </c>
      <c r="J70" s="177">
        <v>0.24099999999999999</v>
      </c>
      <c r="K70" s="178">
        <v>0.219</v>
      </c>
      <c r="L70" s="230">
        <v>0.193</v>
      </c>
      <c r="M70" s="72"/>
      <c r="N70" s="181">
        <v>0.36299999999999999</v>
      </c>
      <c r="O70" s="182">
        <v>-4.1000000000000002E-2</v>
      </c>
      <c r="P70" s="182">
        <v>0.41399999999999998</v>
      </c>
      <c r="Q70" s="182">
        <f>+G70</f>
        <v>0.30199999999999999</v>
      </c>
      <c r="R70" s="183">
        <v>0.219</v>
      </c>
      <c r="S70" s="50"/>
      <c r="T70" s="68"/>
    </row>
    <row r="71" spans="1:20" x14ac:dyDescent="0.25">
      <c r="M71" s="70"/>
    </row>
    <row r="72" spans="1:20" x14ac:dyDescent="0.25">
      <c r="B72" s="246" t="s">
        <v>57</v>
      </c>
      <c r="C72" s="246"/>
      <c r="D72" s="246"/>
      <c r="E72" s="246"/>
      <c r="F72" s="246"/>
      <c r="G72" s="246"/>
      <c r="H72" s="246"/>
      <c r="I72" s="246"/>
      <c r="J72" s="246"/>
      <c r="K72" s="246"/>
      <c r="L72" s="246"/>
      <c r="M72" s="246"/>
      <c r="N72" s="246"/>
      <c r="O72" s="246"/>
      <c r="P72" s="246"/>
      <c r="Q72" s="194"/>
    </row>
    <row r="73" spans="1:20" x14ac:dyDescent="0.25">
      <c r="B73" s="80"/>
      <c r="C73" s="79"/>
      <c r="M73" s="70"/>
    </row>
    <row r="74" spans="1:20" x14ac:dyDescent="0.25">
      <c r="B74" s="247" t="s">
        <v>58</v>
      </c>
      <c r="C74" s="247"/>
      <c r="D74" s="247"/>
      <c r="E74" s="247"/>
      <c r="F74" s="247"/>
      <c r="G74" s="247"/>
      <c r="H74" s="247"/>
      <c r="I74" s="247"/>
      <c r="J74" s="247"/>
      <c r="K74" s="247"/>
      <c r="L74" s="247"/>
      <c r="M74" s="247"/>
      <c r="N74" s="247"/>
      <c r="O74" s="247"/>
      <c r="P74" s="247"/>
      <c r="Q74" s="195"/>
    </row>
    <row r="75" spans="1:20" x14ac:dyDescent="0.25">
      <c r="B75" s="80"/>
      <c r="C75" s="81"/>
      <c r="D75" s="81"/>
      <c r="E75" s="81"/>
      <c r="F75" s="81"/>
      <c r="G75" s="81"/>
      <c r="H75" s="81"/>
      <c r="I75" s="81"/>
      <c r="J75" s="81"/>
      <c r="K75" s="195"/>
      <c r="L75" s="209"/>
      <c r="M75" s="81"/>
      <c r="N75" s="81"/>
      <c r="O75" s="81"/>
      <c r="P75" s="81"/>
      <c r="Q75" s="195"/>
    </row>
    <row r="76" spans="1:20" ht="30" customHeight="1" x14ac:dyDescent="0.25">
      <c r="B76" s="247" t="s">
        <v>65</v>
      </c>
      <c r="C76" s="247"/>
      <c r="D76" s="247"/>
      <c r="E76" s="247"/>
      <c r="F76" s="247"/>
      <c r="G76" s="247"/>
      <c r="H76" s="247"/>
      <c r="I76" s="247"/>
      <c r="J76" s="247"/>
      <c r="K76" s="247"/>
      <c r="L76" s="247"/>
      <c r="M76" s="247"/>
      <c r="N76" s="247"/>
      <c r="O76" s="247"/>
      <c r="P76" s="247"/>
      <c r="Q76" s="195"/>
    </row>
  </sheetData>
  <mergeCells count="7">
    <mergeCell ref="B72:P72"/>
    <mergeCell ref="B74:P74"/>
    <mergeCell ref="B76:P76"/>
    <mergeCell ref="N5:S5"/>
    <mergeCell ref="A5:C6"/>
    <mergeCell ref="D5:G5"/>
    <mergeCell ref="H5:K5"/>
  </mergeCells>
  <conditionalFormatting sqref="J69:K70 D39:K44 D46:K51 D9:J14 S9:S14 P9:Q14 S39:S44 Q39:Q44 J20:J24 J54:K55">
    <cfRule type="containsBlanks" dxfId="18" priority="57">
      <formula>LEN(TRIM(D9))=0</formula>
    </cfRule>
  </conditionalFormatting>
  <conditionalFormatting sqref="J16:J18">
    <cfRule type="containsBlanks" dxfId="17" priority="50">
      <formula>LEN(TRIM(J16))=0</formula>
    </cfRule>
  </conditionalFormatting>
  <conditionalFormatting sqref="J26:J30">
    <cfRule type="containsBlanks" dxfId="16" priority="49">
      <formula>LEN(TRIM(J26))=0</formula>
    </cfRule>
  </conditionalFormatting>
  <conditionalFormatting sqref="J32:J35">
    <cfRule type="containsBlanks" dxfId="15" priority="48">
      <formula>LEN(TRIM(J32))=0</formula>
    </cfRule>
  </conditionalFormatting>
  <conditionalFormatting sqref="P39:P44 S46:S47 S50:S51 P46:Q51">
    <cfRule type="containsBlanks" dxfId="14" priority="35">
      <formula>LEN(TRIM(P39))=0</formula>
    </cfRule>
  </conditionalFormatting>
  <conditionalFormatting sqref="S48:S49">
    <cfRule type="containsBlanks" dxfId="13" priority="34">
      <formula>LEN(TRIM(S48))=0</formula>
    </cfRule>
  </conditionalFormatting>
  <conditionalFormatting sqref="O9:O10 O12:O14">
    <cfRule type="containsBlanks" dxfId="12" priority="21">
      <formula>LEN(TRIM(O9))=0</formula>
    </cfRule>
  </conditionalFormatting>
  <conditionalFormatting sqref="O46:O51 O39:O44">
    <cfRule type="containsBlanks" dxfId="11" priority="20">
      <formula>LEN(TRIM(O39))=0</formula>
    </cfRule>
  </conditionalFormatting>
  <conditionalFormatting sqref="N9:N14">
    <cfRule type="containsBlanks" dxfId="10" priority="18">
      <formula>LEN(TRIM(N9))=0</formula>
    </cfRule>
  </conditionalFormatting>
  <conditionalFormatting sqref="N39:N44 N46:N51">
    <cfRule type="containsBlanks" dxfId="9" priority="17">
      <formula>LEN(TRIM(N39))=0</formula>
    </cfRule>
  </conditionalFormatting>
  <conditionalFormatting sqref="O11">
    <cfRule type="containsBlanks" dxfId="8" priority="15">
      <formula>LEN(TRIM(O11))=0</formula>
    </cfRule>
  </conditionalFormatting>
  <conditionalFormatting sqref="J24">
    <cfRule type="containsBlanks" dxfId="7" priority="14">
      <formula>LEN(TRIM(J24))=0</formula>
    </cfRule>
  </conditionalFormatting>
  <conditionalFormatting sqref="J35">
    <cfRule type="containsBlanks" dxfId="6" priority="7">
      <formula>LEN(TRIM(J35))=0</formula>
    </cfRule>
  </conditionalFormatting>
  <conditionalFormatting sqref="I35">
    <cfRule type="containsBlanks" dxfId="5" priority="6">
      <formula>LEN(TRIM(I35))=0</formula>
    </cfRule>
  </conditionalFormatting>
  <conditionalFormatting sqref="K9:K14">
    <cfRule type="containsBlanks" dxfId="4" priority="5">
      <formula>LEN(TRIM(K9))=0</formula>
    </cfRule>
  </conditionalFormatting>
  <conditionalFormatting sqref="R39:R44">
    <cfRule type="containsBlanks" dxfId="3" priority="4">
      <formula>LEN(TRIM(R39))=0</formula>
    </cfRule>
  </conditionalFormatting>
  <conditionalFormatting sqref="R46:R51">
    <cfRule type="containsBlanks" dxfId="2" priority="3">
      <formula>LEN(TRIM(R46))=0</formula>
    </cfRule>
  </conditionalFormatting>
  <conditionalFormatting sqref="R9:R14">
    <cfRule type="containsBlanks" dxfId="1" priority="2">
      <formula>LEN(TRIM(R9))=0</formula>
    </cfRule>
  </conditionalFormatting>
  <conditionalFormatting sqref="L39:L44 L46:L51 L9:L14">
    <cfRule type="containsBlanks" dxfId="0" priority="1">
      <formula>LEN(TRIM(L9))=0</formula>
    </cfRule>
  </conditionalFormatting>
  <pageMargins left="0.25" right="0.25" top="0.75" bottom="0.75" header="0.3" footer="0.3"/>
  <pageSetup scale="60" fitToHeight="0" orientation="landscape" horizontalDpi="300" verticalDpi="300" r:id="rId1"/>
  <rowBreaks count="1" manualBreakCount="1">
    <brk id="36"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Fact Sheet</vt:lpstr>
      <vt:lpstr>'Fact Sheet'!Print_Area</vt:lpstr>
      <vt:lpstr>'Fact Sheet'!Print_Titles</vt:lpstr>
    </vt:vector>
  </TitlesOfParts>
  <Company>EPAM Systems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Larisa Bankurova</dc:creator>
  <cp:lastModifiedBy>Larisa Bankurova</cp:lastModifiedBy>
  <cp:lastPrinted>2013-02-28T01:44:22Z</cp:lastPrinted>
  <dcterms:created xsi:type="dcterms:W3CDTF">2012-09-29T16:53:31Z</dcterms:created>
  <dcterms:modified xsi:type="dcterms:W3CDTF">2013-05-08T19:35:41Z</dcterms:modified>
</cp:coreProperties>
</file>